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465" windowWidth="15375" windowHeight="4185" tabRatio="758"/>
  </bookViews>
  <sheets>
    <sheet name="UpdatedRateCalc" sheetId="33" r:id="rId1"/>
    <sheet name="RevReqSumR" sheetId="29" r:id="rId2"/>
    <sheet name="RevReqDetR" sheetId="30" r:id="rId3"/>
    <sheet name="OvrUndrCalc" sheetId="31" r:id="rId4"/>
    <sheet name="FiledRateCalc" sheetId="36" state="hidden" r:id="rId5"/>
    <sheet name="&lt;&lt;PrintTheseWorksheets" sheetId="34" state="hidden" r:id="rId6"/>
    <sheet name="WACC" sheetId="6" state="hidden" r:id="rId7"/>
    <sheet name="OrigRateCalc" sheetId="35" state="hidden" r:id="rId8"/>
    <sheet name="IS BS" sheetId="4" state="hidden" r:id="rId9"/>
    <sheet name="CumRateAnalE" sheetId="26" state="hidden" r:id="rId10"/>
    <sheet name="RateAnalE" sheetId="12" state="hidden" r:id="rId11"/>
  </sheets>
  <externalReferences>
    <externalReference r:id="rId12"/>
  </externalReferences>
  <definedNames>
    <definedName name="_xlnm.Print_Area" localSheetId="9">CumRateAnalE!$A$1:$T$47</definedName>
    <definedName name="_xlnm.Print_Area" localSheetId="4">FiledRateCalc!$A$1:$E$15</definedName>
    <definedName name="_xlnm.Print_Area" localSheetId="8">'IS BS'!$HY$2:$IR$42</definedName>
    <definedName name="_xlnm.Print_Area" localSheetId="3">OvrUndrCalc!$D$9:$CR$19</definedName>
    <definedName name="_xlnm.Print_Area" localSheetId="2">RevReqDetR!$C$11:$AK$340</definedName>
    <definedName name="_xlnm.Print_Area" localSheetId="1">RevReqSumR!$B$1:$Z$340</definedName>
    <definedName name="_xlnm.Print_Area" localSheetId="0">UpdatedRateCalc!$A$1:$E$15</definedName>
    <definedName name="_xlnm.Print_Area" localSheetId="6">WACC!$A$1:$L$20</definedName>
    <definedName name="_xlnm.Print_Titles" localSheetId="8">'IS BS'!$A:$B,'IS BS'!$1:$1</definedName>
    <definedName name="_xlnm.Print_Titles" localSheetId="3">OvrUndrCalc!$A:$B,OvrUndrCalc!$2:$8</definedName>
    <definedName name="_xlnm.Print_Titles" localSheetId="2">RevReqDetR!$B:$B,RevReqDetR!$1:$8</definedName>
    <definedName name="Z_76352FE9_FF82_4643_A06A_7C1C1C8B95E5_.wvu.Cols" localSheetId="8" hidden="1">'IS BS'!$IM:$IM</definedName>
    <definedName name="Z_76352FE9_FF82_4643_A06A_7C1C1C8B95E5_.wvu.Cols" localSheetId="2" hidden="1">RevReqDetR!$A:$A</definedName>
    <definedName name="Z_76352FE9_FF82_4643_A06A_7C1C1C8B95E5_.wvu.Cols" localSheetId="1" hidden="1">RevReqSumR!$A:$A</definedName>
    <definedName name="Z_76352FE9_FF82_4643_A06A_7C1C1C8B95E5_.wvu.PrintArea" localSheetId="8" hidden="1">'IS BS'!$C$2:$IL$42</definedName>
    <definedName name="Z_76352FE9_FF82_4643_A06A_7C1C1C8B95E5_.wvu.PrintArea" localSheetId="6" hidden="1">WACC!$A$1:$L$20</definedName>
    <definedName name="Z_76352FE9_FF82_4643_A06A_7C1C1C8B95E5_.wvu.PrintTitles" localSheetId="8" hidden="1">'IS BS'!$A:$B,'IS BS'!$1:$1</definedName>
    <definedName name="Z_76352FE9_FF82_4643_A06A_7C1C1C8B95E5_.wvu.Rows" localSheetId="8" hidden="1">'IS BS'!#REF!</definedName>
    <definedName name="Z_76352FE9_FF82_4643_A06A_7C1C1C8B95E5_.wvu.Rows" localSheetId="2" hidden="1">RevReqDetR!$10:$10</definedName>
    <definedName name="Z_76352FE9_FF82_4643_A06A_7C1C1C8B95E5_.wvu.Rows" localSheetId="1" hidden="1">RevReqSumR!$10:$10</definedName>
    <definedName name="Z_908D5E16_B5D7_475E_AAA1_34F9C0485A59_.wvu.Cols" localSheetId="8" hidden="1">'IS BS'!$C:$FP,'IS BS'!$IM:$IN</definedName>
    <definedName name="Z_908D5E16_B5D7_475E_AAA1_34F9C0485A59_.wvu.Cols" localSheetId="2" hidden="1">RevReqDetR!$A:$A,RevReqDetR!$AK:$AM</definedName>
    <definedName name="Z_908D5E16_B5D7_475E_AAA1_34F9C0485A59_.wvu.Cols" localSheetId="1" hidden="1">RevReqSumR!$A:$A,RevReqSumR!$X:$Z</definedName>
    <definedName name="Z_908D5E16_B5D7_475E_AAA1_34F9C0485A59_.wvu.Cols" localSheetId="6" hidden="1">WACC!$O:$V</definedName>
    <definedName name="Z_908D5E16_B5D7_475E_AAA1_34F9C0485A59_.wvu.PrintArea" localSheetId="8" hidden="1">'IS BS'!$C$2:$IL$42</definedName>
    <definedName name="Z_908D5E16_B5D7_475E_AAA1_34F9C0485A59_.wvu.PrintArea" localSheetId="6" hidden="1">WACC!$A$1:$L$20</definedName>
    <definedName name="Z_908D5E16_B5D7_475E_AAA1_34F9C0485A59_.wvu.PrintTitles" localSheetId="8" hidden="1">'IS BS'!$A:$B,'IS BS'!$1:$1</definedName>
    <definedName name="Z_908D5E16_B5D7_475E_AAA1_34F9C0485A59_.wvu.Rows" localSheetId="8" hidden="1">'IS BS'!#REF!,'IS BS'!#REF!,'IS BS'!#REF!,'IS BS'!$44:$51</definedName>
    <definedName name="Z_908D5E16_B5D7_475E_AAA1_34F9C0485A59_.wvu.Rows" localSheetId="2" hidden="1">RevReqDetR!$10:$10,RevReqDetR!$35:$311,RevReqDetR!$343:$349</definedName>
    <definedName name="Z_908D5E16_B5D7_475E_AAA1_34F9C0485A59_.wvu.Rows" localSheetId="1" hidden="1">RevReqSumR!$10:$10,RevReqSumR!$35:$311,RevReqSumR!#REF!</definedName>
  </definedNames>
  <calcPr calcId="145621"/>
  <customWorkbookViews>
    <customWorkbookView name="WP" guid="{76352FE9-FF82-4643-A06A-7C1C1C8B95E5}" maximized="1" windowWidth="1276" windowHeight="836" tabRatio="595" activeSheetId="6"/>
    <customWorkbookView name="Schedules" guid="{908D5E16-B5D7-475E-AAA1-34F9C0485A59}" maximized="1" windowWidth="1436" windowHeight="724" tabRatio="595" activeSheetId="7"/>
  </customWorkbookViews>
</workbook>
</file>

<file path=xl/calcChain.xml><?xml version="1.0" encoding="utf-8"?>
<calcChain xmlns="http://schemas.openxmlformats.org/spreadsheetml/2006/main">
  <c r="B340" i="29" l="1"/>
  <c r="CR2" i="31" l="1"/>
  <c r="CM2" i="31"/>
  <c r="CF2" i="31"/>
  <c r="L74" i="30" l="1"/>
  <c r="B8" i="33" l="1"/>
  <c r="B10" i="33"/>
  <c r="D10" i="33" l="1"/>
  <c r="BX5" i="31"/>
  <c r="BY5" i="31"/>
  <c r="BZ5" i="31"/>
  <c r="CA5" i="31"/>
  <c r="CB5" i="31"/>
  <c r="CC5" i="31"/>
  <c r="CD5" i="31"/>
  <c r="CE5" i="31"/>
  <c r="BW5" i="31"/>
  <c r="C80" i="30"/>
  <c r="D80" i="30"/>
  <c r="E80" i="30"/>
  <c r="F80" i="30"/>
  <c r="G80" i="30"/>
  <c r="H80" i="30"/>
  <c r="I80" i="30"/>
  <c r="J80" i="30"/>
  <c r="K80" i="30"/>
  <c r="L80" i="30"/>
  <c r="M80" i="30"/>
  <c r="N80" i="30"/>
  <c r="O80" i="30"/>
  <c r="P80" i="30"/>
  <c r="Q80" i="30"/>
  <c r="X80" i="30"/>
  <c r="Y80" i="30"/>
  <c r="Z80" i="30"/>
  <c r="AA80" i="30"/>
  <c r="AB80" i="30"/>
  <c r="AC80" i="30"/>
  <c r="AD80" i="30"/>
  <c r="AE80" i="30"/>
  <c r="AF80" i="30"/>
  <c r="AG80" i="30"/>
  <c r="AH80" i="30"/>
  <c r="C81" i="30"/>
  <c r="D81" i="30"/>
  <c r="E81" i="30"/>
  <c r="F81" i="30"/>
  <c r="G81" i="30"/>
  <c r="H81" i="30"/>
  <c r="I81" i="30"/>
  <c r="J81" i="30"/>
  <c r="K81" i="30"/>
  <c r="L81" i="30"/>
  <c r="M81" i="30"/>
  <c r="N81" i="30"/>
  <c r="O81" i="30"/>
  <c r="P81" i="30"/>
  <c r="Q81" i="30"/>
  <c r="X81" i="30"/>
  <c r="Y81" i="30"/>
  <c r="Z81" i="30"/>
  <c r="AA81" i="30"/>
  <c r="AB81" i="30"/>
  <c r="AC81" i="30"/>
  <c r="AD81" i="30"/>
  <c r="AE81" i="30"/>
  <c r="AF81" i="30"/>
  <c r="AG81" i="30"/>
  <c r="AH81" i="30"/>
  <c r="C82" i="30"/>
  <c r="D82" i="30"/>
  <c r="E82" i="30"/>
  <c r="F82" i="30"/>
  <c r="G82" i="30"/>
  <c r="H82" i="30"/>
  <c r="I82" i="30"/>
  <c r="J82" i="30"/>
  <c r="K82" i="30"/>
  <c r="L82" i="30"/>
  <c r="M82" i="30"/>
  <c r="N82" i="30"/>
  <c r="O82" i="30"/>
  <c r="P82" i="30"/>
  <c r="Q82" i="30"/>
  <c r="X82" i="30"/>
  <c r="Y82" i="30"/>
  <c r="Z82" i="30"/>
  <c r="AA82" i="30"/>
  <c r="AB82" i="30"/>
  <c r="AC82" i="30"/>
  <c r="AD82" i="30"/>
  <c r="AE82" i="30"/>
  <c r="AF82" i="30"/>
  <c r="AG82" i="30"/>
  <c r="AH82" i="30"/>
  <c r="C83" i="30"/>
  <c r="D83" i="30"/>
  <c r="E83" i="30"/>
  <c r="F83" i="30"/>
  <c r="G83" i="30"/>
  <c r="H83" i="30"/>
  <c r="I83" i="30"/>
  <c r="J83" i="30"/>
  <c r="K83" i="30"/>
  <c r="L83" i="30"/>
  <c r="M83" i="30"/>
  <c r="N83" i="30"/>
  <c r="O83" i="30"/>
  <c r="P83" i="30"/>
  <c r="Q83" i="30"/>
  <c r="X83" i="30"/>
  <c r="Y83" i="30"/>
  <c r="Z83" i="30"/>
  <c r="AA83" i="30"/>
  <c r="AB83" i="30"/>
  <c r="AC83" i="30"/>
  <c r="AD83" i="30"/>
  <c r="AE83" i="30"/>
  <c r="AF83" i="30"/>
  <c r="AG83" i="30"/>
  <c r="AH83" i="30"/>
  <c r="C84" i="30"/>
  <c r="D84" i="30"/>
  <c r="E84" i="30"/>
  <c r="F84" i="30"/>
  <c r="G84" i="30"/>
  <c r="H84" i="30"/>
  <c r="I84" i="30"/>
  <c r="J84" i="30"/>
  <c r="K84" i="30"/>
  <c r="L84" i="30"/>
  <c r="M84" i="30"/>
  <c r="N84" i="30"/>
  <c r="O84" i="30"/>
  <c r="P84" i="30"/>
  <c r="Q84" i="30"/>
  <c r="X84" i="30"/>
  <c r="Y84" i="30"/>
  <c r="Z84" i="30"/>
  <c r="AA84" i="30"/>
  <c r="AB84" i="30"/>
  <c r="AC84" i="30"/>
  <c r="AD84" i="30"/>
  <c r="AE84" i="30"/>
  <c r="AF84" i="30"/>
  <c r="AG84" i="30"/>
  <c r="AH84" i="30"/>
  <c r="C85" i="30"/>
  <c r="D85" i="30"/>
  <c r="E85" i="30"/>
  <c r="F85" i="30"/>
  <c r="G85" i="30"/>
  <c r="H85" i="30"/>
  <c r="I85" i="30"/>
  <c r="J85" i="30"/>
  <c r="K85" i="30"/>
  <c r="L85" i="30"/>
  <c r="M85" i="30"/>
  <c r="N85" i="30"/>
  <c r="O85" i="30"/>
  <c r="P85" i="30"/>
  <c r="Q85" i="30"/>
  <c r="X85" i="30"/>
  <c r="Y85" i="30"/>
  <c r="Z85" i="30"/>
  <c r="AA85" i="30"/>
  <c r="AB85" i="30"/>
  <c r="AC85" i="30"/>
  <c r="AD85" i="30"/>
  <c r="AE85" i="30"/>
  <c r="AF85" i="30"/>
  <c r="AG85" i="30"/>
  <c r="AH85" i="30"/>
  <c r="C86" i="30"/>
  <c r="D86" i="30"/>
  <c r="E86" i="30"/>
  <c r="F86" i="30"/>
  <c r="G86" i="30"/>
  <c r="H86" i="30"/>
  <c r="I86" i="30"/>
  <c r="J86" i="30"/>
  <c r="K86" i="30"/>
  <c r="L86" i="30"/>
  <c r="M86" i="30"/>
  <c r="N86" i="30"/>
  <c r="O86" i="30"/>
  <c r="P86" i="30"/>
  <c r="Q86" i="30"/>
  <c r="X86" i="30"/>
  <c r="Y86" i="30"/>
  <c r="Z86" i="30"/>
  <c r="AA86" i="30"/>
  <c r="AB86" i="30"/>
  <c r="AC86" i="30"/>
  <c r="AD86" i="30"/>
  <c r="AE86" i="30"/>
  <c r="AF86" i="30"/>
  <c r="AG86" i="30"/>
  <c r="AH86" i="30"/>
  <c r="C87" i="30"/>
  <c r="D87" i="30"/>
  <c r="E87" i="30"/>
  <c r="F87" i="30"/>
  <c r="G87" i="30"/>
  <c r="H87" i="30"/>
  <c r="I87" i="30"/>
  <c r="J87" i="30"/>
  <c r="K87" i="30"/>
  <c r="L87" i="30"/>
  <c r="M87" i="30"/>
  <c r="N87" i="30"/>
  <c r="O87" i="30"/>
  <c r="P87" i="30"/>
  <c r="Q87" i="30"/>
  <c r="X87" i="30"/>
  <c r="Y87" i="30"/>
  <c r="Z87" i="30"/>
  <c r="AA87" i="30"/>
  <c r="AB87" i="30"/>
  <c r="AC87" i="30"/>
  <c r="AD87" i="30"/>
  <c r="AE87" i="30"/>
  <c r="AF87" i="30"/>
  <c r="AG87" i="30"/>
  <c r="AH87" i="30"/>
  <c r="C88" i="30"/>
  <c r="D88" i="30"/>
  <c r="E88" i="30"/>
  <c r="F88" i="30"/>
  <c r="G88" i="30"/>
  <c r="H88" i="30"/>
  <c r="I88" i="30"/>
  <c r="J88" i="30"/>
  <c r="K88" i="30"/>
  <c r="L88" i="30"/>
  <c r="M88" i="30"/>
  <c r="N88" i="30"/>
  <c r="O88" i="30"/>
  <c r="P88" i="30"/>
  <c r="Q88" i="30"/>
  <c r="X88" i="30"/>
  <c r="Y88" i="30"/>
  <c r="Z88" i="30"/>
  <c r="AA88" i="30"/>
  <c r="AB88" i="30"/>
  <c r="AC88" i="30"/>
  <c r="AD88" i="30"/>
  <c r="AE88" i="30"/>
  <c r="AF88" i="30"/>
  <c r="AG88" i="30"/>
  <c r="AH88" i="30"/>
  <c r="C89" i="30"/>
  <c r="D89" i="30"/>
  <c r="E89" i="30"/>
  <c r="F89" i="30"/>
  <c r="G89" i="30"/>
  <c r="H89" i="30"/>
  <c r="I89" i="30"/>
  <c r="J89" i="30"/>
  <c r="K89" i="30"/>
  <c r="L89" i="30"/>
  <c r="M89" i="30"/>
  <c r="N89" i="30"/>
  <c r="O89" i="30"/>
  <c r="P89" i="30"/>
  <c r="Q89" i="30"/>
  <c r="X89" i="30"/>
  <c r="Y89" i="30"/>
  <c r="Z89" i="30"/>
  <c r="AA89" i="30"/>
  <c r="AB89" i="30"/>
  <c r="AC89" i="30"/>
  <c r="AD89" i="30"/>
  <c r="AE89" i="30"/>
  <c r="AF89" i="30"/>
  <c r="AG89" i="30"/>
  <c r="AH89" i="30"/>
  <c r="C90" i="30"/>
  <c r="D90" i="30"/>
  <c r="E90" i="30"/>
  <c r="F90" i="30"/>
  <c r="G90" i="30"/>
  <c r="H90" i="30"/>
  <c r="I90" i="30"/>
  <c r="J90" i="30"/>
  <c r="K90" i="30"/>
  <c r="L90" i="30"/>
  <c r="M90" i="30"/>
  <c r="N90" i="30"/>
  <c r="O90" i="30"/>
  <c r="P90" i="30"/>
  <c r="Q90" i="30"/>
  <c r="X90" i="30"/>
  <c r="Y90" i="30"/>
  <c r="Z90" i="30"/>
  <c r="AA90" i="30"/>
  <c r="AB90" i="30"/>
  <c r="AC90" i="30"/>
  <c r="AD90" i="30"/>
  <c r="AE90" i="30"/>
  <c r="AF90" i="30"/>
  <c r="AG90" i="30"/>
  <c r="AH90" i="30"/>
  <c r="C91" i="30"/>
  <c r="D91" i="30"/>
  <c r="E91" i="30"/>
  <c r="F91" i="30"/>
  <c r="G91" i="30"/>
  <c r="H91" i="30"/>
  <c r="I91" i="30"/>
  <c r="J91" i="30"/>
  <c r="K91" i="30"/>
  <c r="L91" i="30"/>
  <c r="M91" i="30"/>
  <c r="N91" i="30"/>
  <c r="O91" i="30"/>
  <c r="P91" i="30"/>
  <c r="Q91" i="30"/>
  <c r="X91" i="30"/>
  <c r="Y91" i="30"/>
  <c r="Z91" i="30"/>
  <c r="AA91" i="30"/>
  <c r="AB91" i="30"/>
  <c r="AC91" i="30"/>
  <c r="AD91" i="30"/>
  <c r="AE91" i="30"/>
  <c r="AF91" i="30"/>
  <c r="AG91" i="30"/>
  <c r="AH91" i="30"/>
  <c r="C92" i="30"/>
  <c r="D92" i="30"/>
  <c r="E92" i="30"/>
  <c r="F92" i="30"/>
  <c r="G92" i="30"/>
  <c r="H92" i="30"/>
  <c r="I92" i="30"/>
  <c r="J92" i="30"/>
  <c r="K92" i="30"/>
  <c r="L92" i="30"/>
  <c r="M92" i="30"/>
  <c r="N92" i="30"/>
  <c r="O92" i="30"/>
  <c r="P92" i="30"/>
  <c r="Q92" i="30"/>
  <c r="X92" i="30"/>
  <c r="Y92" i="30"/>
  <c r="Z92" i="30"/>
  <c r="AA92" i="30"/>
  <c r="AB92" i="30"/>
  <c r="AC92" i="30"/>
  <c r="AD92" i="30"/>
  <c r="AE92" i="30"/>
  <c r="AF92" i="30"/>
  <c r="AG92" i="30"/>
  <c r="AH92" i="30"/>
  <c r="C93" i="30"/>
  <c r="D93" i="30"/>
  <c r="E93" i="30"/>
  <c r="F93" i="30"/>
  <c r="G93" i="30"/>
  <c r="H93" i="30"/>
  <c r="I93" i="30"/>
  <c r="J93" i="30"/>
  <c r="K93" i="30"/>
  <c r="L93" i="30"/>
  <c r="M93" i="30"/>
  <c r="N93" i="30"/>
  <c r="O93" i="30"/>
  <c r="P93" i="30"/>
  <c r="Q93" i="30"/>
  <c r="X93" i="30"/>
  <c r="Y93" i="30"/>
  <c r="Z93" i="30"/>
  <c r="AA93" i="30"/>
  <c r="AB93" i="30"/>
  <c r="AC93" i="30"/>
  <c r="AD93" i="30"/>
  <c r="AE93" i="30"/>
  <c r="AF93" i="30"/>
  <c r="AG93" i="30"/>
  <c r="AH93" i="30"/>
  <c r="C94" i="30"/>
  <c r="D94" i="30"/>
  <c r="E94" i="30"/>
  <c r="F94" i="30"/>
  <c r="G94" i="30"/>
  <c r="H94" i="30"/>
  <c r="I94" i="30"/>
  <c r="J94" i="30"/>
  <c r="K94" i="30"/>
  <c r="L94" i="30"/>
  <c r="M94" i="30"/>
  <c r="N94" i="30"/>
  <c r="O94" i="30"/>
  <c r="P94" i="30"/>
  <c r="Q94" i="30"/>
  <c r="X94" i="30"/>
  <c r="Y94" i="30"/>
  <c r="Z94" i="30"/>
  <c r="AA94" i="30"/>
  <c r="AB94" i="30"/>
  <c r="AC94" i="30"/>
  <c r="AD94" i="30"/>
  <c r="AE94" i="30"/>
  <c r="AF94" i="30"/>
  <c r="AG94" i="30"/>
  <c r="AH94" i="30"/>
  <c r="C95" i="30"/>
  <c r="D95" i="30"/>
  <c r="E95" i="30"/>
  <c r="F95" i="30"/>
  <c r="G95" i="30"/>
  <c r="H95" i="30"/>
  <c r="I95" i="30"/>
  <c r="J95" i="30"/>
  <c r="K95" i="30"/>
  <c r="L95" i="30"/>
  <c r="M95" i="30"/>
  <c r="N95" i="30"/>
  <c r="O95" i="30"/>
  <c r="P95" i="30"/>
  <c r="Q95" i="30"/>
  <c r="X95" i="30"/>
  <c r="Y95" i="30"/>
  <c r="Z95" i="30"/>
  <c r="AA95" i="30"/>
  <c r="AB95" i="30"/>
  <c r="AC95" i="30"/>
  <c r="AD95" i="30"/>
  <c r="AE95" i="30"/>
  <c r="AF95" i="30"/>
  <c r="AG95" i="30"/>
  <c r="AH95" i="30"/>
  <c r="C96" i="30"/>
  <c r="D96" i="30"/>
  <c r="E96" i="30"/>
  <c r="F96" i="30"/>
  <c r="G96" i="30"/>
  <c r="H96" i="30"/>
  <c r="I96" i="30"/>
  <c r="J96" i="30"/>
  <c r="K96" i="30"/>
  <c r="L96" i="30"/>
  <c r="M96" i="30"/>
  <c r="N96" i="30"/>
  <c r="O96" i="30"/>
  <c r="P96" i="30"/>
  <c r="Q96" i="30"/>
  <c r="X96" i="30"/>
  <c r="Y96" i="30"/>
  <c r="Z96" i="30"/>
  <c r="AA96" i="30"/>
  <c r="AB96" i="30"/>
  <c r="AC96" i="30"/>
  <c r="AD96" i="30"/>
  <c r="AE96" i="30"/>
  <c r="AF96" i="30"/>
  <c r="AG96" i="30"/>
  <c r="AH96" i="30"/>
  <c r="C97" i="30"/>
  <c r="D97" i="30"/>
  <c r="E97" i="30"/>
  <c r="F97" i="30"/>
  <c r="G97" i="30"/>
  <c r="H97" i="30"/>
  <c r="I97" i="30"/>
  <c r="J97" i="30"/>
  <c r="K97" i="30"/>
  <c r="L97" i="30"/>
  <c r="M97" i="30"/>
  <c r="N97" i="30"/>
  <c r="O97" i="30"/>
  <c r="P97" i="30"/>
  <c r="Q97" i="30"/>
  <c r="X97" i="30"/>
  <c r="Y97" i="30"/>
  <c r="Z97" i="30"/>
  <c r="AA97" i="30"/>
  <c r="AB97" i="30"/>
  <c r="AC97" i="30"/>
  <c r="AD97" i="30"/>
  <c r="AE97" i="30"/>
  <c r="AF97" i="30"/>
  <c r="AG97" i="30"/>
  <c r="AH97" i="30"/>
  <c r="C98" i="30"/>
  <c r="D98" i="30"/>
  <c r="E98" i="30"/>
  <c r="F98" i="30"/>
  <c r="G98" i="30"/>
  <c r="H98" i="30"/>
  <c r="I98" i="30"/>
  <c r="J98" i="30"/>
  <c r="K98" i="30"/>
  <c r="L98" i="30"/>
  <c r="M98" i="30"/>
  <c r="N98" i="30"/>
  <c r="O98" i="30"/>
  <c r="P98" i="30"/>
  <c r="Q98" i="30"/>
  <c r="X98" i="30"/>
  <c r="Y98" i="30"/>
  <c r="Z98" i="30"/>
  <c r="AA98" i="30"/>
  <c r="AB98" i="30"/>
  <c r="AC98" i="30"/>
  <c r="AD98" i="30"/>
  <c r="AE98" i="30"/>
  <c r="AF98" i="30"/>
  <c r="AG98" i="30"/>
  <c r="AH98" i="30"/>
  <c r="C99" i="30"/>
  <c r="D99" i="30"/>
  <c r="E99" i="30"/>
  <c r="F99" i="30"/>
  <c r="G99" i="30"/>
  <c r="H99" i="30"/>
  <c r="I99" i="30"/>
  <c r="J99" i="30"/>
  <c r="K99" i="30"/>
  <c r="L99" i="30"/>
  <c r="M99" i="30"/>
  <c r="N99" i="30"/>
  <c r="O99" i="30"/>
  <c r="P99" i="30"/>
  <c r="Q99" i="30"/>
  <c r="X99" i="30"/>
  <c r="Y99" i="30"/>
  <c r="Z99" i="30"/>
  <c r="AA99" i="30"/>
  <c r="AB99" i="30"/>
  <c r="AC99" i="30"/>
  <c r="AD99" i="30"/>
  <c r="AE99" i="30"/>
  <c r="AF99" i="30"/>
  <c r="AG99" i="30"/>
  <c r="AH99" i="30"/>
  <c r="C100" i="30"/>
  <c r="D100" i="30"/>
  <c r="E100" i="30"/>
  <c r="F100" i="30"/>
  <c r="G100" i="30"/>
  <c r="H100" i="30"/>
  <c r="I100" i="30"/>
  <c r="J100" i="30"/>
  <c r="K100" i="30"/>
  <c r="L100" i="30"/>
  <c r="M100" i="30"/>
  <c r="N100" i="30"/>
  <c r="O100" i="30"/>
  <c r="P100" i="30"/>
  <c r="Q100" i="30"/>
  <c r="X100" i="30"/>
  <c r="Y100" i="30"/>
  <c r="Z100" i="30"/>
  <c r="AA100" i="30"/>
  <c r="AB100" i="30"/>
  <c r="AC100" i="30"/>
  <c r="AD100" i="30"/>
  <c r="AE100" i="30"/>
  <c r="AF100" i="30"/>
  <c r="AG100" i="30"/>
  <c r="AH100" i="30"/>
  <c r="C101" i="30"/>
  <c r="D101" i="30"/>
  <c r="E101" i="30"/>
  <c r="F101" i="30"/>
  <c r="G101" i="30"/>
  <c r="H101" i="30"/>
  <c r="I101" i="30"/>
  <c r="J101" i="30"/>
  <c r="K101" i="30"/>
  <c r="L101" i="30"/>
  <c r="M101" i="30"/>
  <c r="N101" i="30"/>
  <c r="O101" i="30"/>
  <c r="P101" i="30"/>
  <c r="Q101" i="30"/>
  <c r="X101" i="30"/>
  <c r="Y101" i="30"/>
  <c r="Z101" i="30"/>
  <c r="AA101" i="30"/>
  <c r="AB101" i="30"/>
  <c r="AC101" i="30"/>
  <c r="AD101" i="30"/>
  <c r="AE101" i="30"/>
  <c r="AF101" i="30"/>
  <c r="AG101" i="30"/>
  <c r="AH101" i="30"/>
  <c r="C102" i="30"/>
  <c r="D102" i="30"/>
  <c r="E102" i="30"/>
  <c r="F102" i="30"/>
  <c r="G102" i="30"/>
  <c r="H102" i="30"/>
  <c r="I102" i="30"/>
  <c r="J102" i="30"/>
  <c r="K102" i="30"/>
  <c r="L102" i="30"/>
  <c r="M102" i="30"/>
  <c r="N102" i="30"/>
  <c r="O102" i="30"/>
  <c r="P102" i="30"/>
  <c r="Q102" i="30"/>
  <c r="X102" i="30"/>
  <c r="Y102" i="30"/>
  <c r="Z102" i="30"/>
  <c r="AA102" i="30"/>
  <c r="AB102" i="30"/>
  <c r="AC102" i="30"/>
  <c r="AD102" i="30"/>
  <c r="AE102" i="30"/>
  <c r="AF102" i="30"/>
  <c r="AG102" i="30"/>
  <c r="AH102" i="30"/>
  <c r="C103" i="30"/>
  <c r="D103" i="30"/>
  <c r="E103" i="30"/>
  <c r="F103" i="30"/>
  <c r="G103" i="30"/>
  <c r="H103" i="30"/>
  <c r="I103" i="30"/>
  <c r="J103" i="30"/>
  <c r="K103" i="30"/>
  <c r="L103" i="30"/>
  <c r="M103" i="30"/>
  <c r="N103" i="30"/>
  <c r="O103" i="30"/>
  <c r="P103" i="30"/>
  <c r="Q103" i="30"/>
  <c r="X103" i="30"/>
  <c r="Y103" i="30"/>
  <c r="Z103" i="30"/>
  <c r="AA103" i="30"/>
  <c r="AB103" i="30"/>
  <c r="AC103" i="30"/>
  <c r="AD103" i="30"/>
  <c r="AE103" i="30"/>
  <c r="AF103" i="30"/>
  <c r="AG103" i="30"/>
  <c r="AH103" i="30"/>
  <c r="C104" i="30"/>
  <c r="D104" i="30"/>
  <c r="E104" i="30"/>
  <c r="F104" i="30"/>
  <c r="G104" i="30"/>
  <c r="H104" i="30"/>
  <c r="I104" i="30"/>
  <c r="J104" i="30"/>
  <c r="K104" i="30"/>
  <c r="L104" i="30"/>
  <c r="M104" i="30"/>
  <c r="N104" i="30"/>
  <c r="O104" i="30"/>
  <c r="P104" i="30"/>
  <c r="Q104" i="30"/>
  <c r="X104" i="30"/>
  <c r="Y104" i="30"/>
  <c r="Z104" i="30"/>
  <c r="AA104" i="30"/>
  <c r="AB104" i="30"/>
  <c r="AC104" i="30"/>
  <c r="AD104" i="30"/>
  <c r="AE104" i="30"/>
  <c r="AF104" i="30"/>
  <c r="AG104" i="30"/>
  <c r="AH104" i="30"/>
  <c r="C105" i="30"/>
  <c r="D105" i="30"/>
  <c r="E105" i="30"/>
  <c r="F105" i="30"/>
  <c r="G105" i="30"/>
  <c r="H105" i="30"/>
  <c r="I105" i="30"/>
  <c r="J105" i="30"/>
  <c r="K105" i="30"/>
  <c r="L105" i="30"/>
  <c r="M105" i="30"/>
  <c r="N105" i="30"/>
  <c r="O105" i="30"/>
  <c r="P105" i="30"/>
  <c r="Q105" i="30"/>
  <c r="X105" i="30"/>
  <c r="Y105" i="30"/>
  <c r="Z105" i="30"/>
  <c r="AA105" i="30"/>
  <c r="AB105" i="30"/>
  <c r="AC105" i="30"/>
  <c r="AD105" i="30"/>
  <c r="AE105" i="30"/>
  <c r="AF105" i="30"/>
  <c r="AG105" i="30"/>
  <c r="AH105" i="30"/>
  <c r="C106" i="30"/>
  <c r="D106" i="30"/>
  <c r="E106" i="30"/>
  <c r="F106" i="30"/>
  <c r="G106" i="30"/>
  <c r="H106" i="30"/>
  <c r="I106" i="30"/>
  <c r="J106" i="30"/>
  <c r="K106" i="30"/>
  <c r="L106" i="30"/>
  <c r="M106" i="30"/>
  <c r="N106" i="30"/>
  <c r="O106" i="30"/>
  <c r="P106" i="30"/>
  <c r="Q106" i="30"/>
  <c r="X106" i="30"/>
  <c r="Y106" i="30"/>
  <c r="Z106" i="30"/>
  <c r="AA106" i="30"/>
  <c r="AB106" i="30"/>
  <c r="AC106" i="30"/>
  <c r="AD106" i="30"/>
  <c r="AE106" i="30"/>
  <c r="AF106" i="30"/>
  <c r="AG106" i="30"/>
  <c r="AH106" i="30"/>
  <c r="C107" i="30"/>
  <c r="D107" i="30"/>
  <c r="E107" i="30"/>
  <c r="F107" i="30"/>
  <c r="G107" i="30"/>
  <c r="H107" i="30"/>
  <c r="I107" i="30"/>
  <c r="J107" i="30"/>
  <c r="K107" i="30"/>
  <c r="L107" i="30"/>
  <c r="M107" i="30"/>
  <c r="N107" i="30"/>
  <c r="O107" i="30"/>
  <c r="P107" i="30"/>
  <c r="Q107" i="30"/>
  <c r="X107" i="30"/>
  <c r="Y107" i="30"/>
  <c r="Z107" i="30"/>
  <c r="AA107" i="30"/>
  <c r="AB107" i="30"/>
  <c r="AC107" i="30"/>
  <c r="AD107" i="30"/>
  <c r="AE107" i="30"/>
  <c r="AF107" i="30"/>
  <c r="AG107" i="30"/>
  <c r="AH107" i="30"/>
  <c r="C108" i="30"/>
  <c r="D108" i="30"/>
  <c r="E108" i="30"/>
  <c r="F108" i="30"/>
  <c r="G108" i="30"/>
  <c r="H108" i="30"/>
  <c r="I108" i="30"/>
  <c r="J108" i="30"/>
  <c r="K108" i="30"/>
  <c r="L108" i="30"/>
  <c r="M108" i="30"/>
  <c r="N108" i="30"/>
  <c r="O108" i="30"/>
  <c r="P108" i="30"/>
  <c r="Q108" i="30"/>
  <c r="X108" i="30"/>
  <c r="Y108" i="30"/>
  <c r="Z108" i="30"/>
  <c r="AA108" i="30"/>
  <c r="AB108" i="30"/>
  <c r="AC108" i="30"/>
  <c r="AD108" i="30"/>
  <c r="AE108" i="30"/>
  <c r="AF108" i="30"/>
  <c r="AG108" i="30"/>
  <c r="AH108" i="30"/>
  <c r="C109" i="30"/>
  <c r="D109" i="30"/>
  <c r="E109" i="30"/>
  <c r="F109" i="30"/>
  <c r="G109" i="30"/>
  <c r="H109" i="30"/>
  <c r="I109" i="30"/>
  <c r="J109" i="30"/>
  <c r="K109" i="30"/>
  <c r="L109" i="30"/>
  <c r="M109" i="30"/>
  <c r="N109" i="30"/>
  <c r="O109" i="30"/>
  <c r="P109" i="30"/>
  <c r="Q109" i="30"/>
  <c r="X109" i="30"/>
  <c r="Y109" i="30"/>
  <c r="Z109" i="30"/>
  <c r="AA109" i="30"/>
  <c r="AB109" i="30"/>
  <c r="AC109" i="30"/>
  <c r="AD109" i="30"/>
  <c r="AE109" i="30"/>
  <c r="AF109" i="30"/>
  <c r="AG109" i="30"/>
  <c r="AH109" i="30"/>
  <c r="C110" i="30"/>
  <c r="D110" i="30"/>
  <c r="E110" i="30"/>
  <c r="F110" i="30"/>
  <c r="G110" i="30"/>
  <c r="H110" i="30"/>
  <c r="I110" i="30"/>
  <c r="J110" i="30"/>
  <c r="K110" i="30"/>
  <c r="L110" i="30"/>
  <c r="M110" i="30"/>
  <c r="N110" i="30"/>
  <c r="O110" i="30"/>
  <c r="P110" i="30"/>
  <c r="Q110" i="30"/>
  <c r="X110" i="30"/>
  <c r="Y110" i="30"/>
  <c r="Z110" i="30"/>
  <c r="AA110" i="30"/>
  <c r="AB110" i="30"/>
  <c r="AC110" i="30"/>
  <c r="AD110" i="30"/>
  <c r="AE110" i="30"/>
  <c r="AF110" i="30"/>
  <c r="AG110" i="30"/>
  <c r="AH110" i="30"/>
  <c r="C111" i="30"/>
  <c r="D111" i="30"/>
  <c r="E111" i="30"/>
  <c r="F111" i="30"/>
  <c r="G111" i="30"/>
  <c r="H111" i="30"/>
  <c r="I111" i="30"/>
  <c r="J111" i="30"/>
  <c r="K111" i="30"/>
  <c r="L111" i="30"/>
  <c r="M111" i="30"/>
  <c r="N111" i="30"/>
  <c r="O111" i="30"/>
  <c r="P111" i="30"/>
  <c r="Q111" i="30"/>
  <c r="X111" i="30"/>
  <c r="Y111" i="30"/>
  <c r="Z111" i="30"/>
  <c r="AA111" i="30"/>
  <c r="AB111" i="30"/>
  <c r="AC111" i="30"/>
  <c r="AD111" i="30"/>
  <c r="AE111" i="30"/>
  <c r="AF111" i="30"/>
  <c r="AG111" i="30"/>
  <c r="AH111" i="30"/>
  <c r="C112" i="30"/>
  <c r="D112" i="30"/>
  <c r="E112" i="30"/>
  <c r="F112" i="30"/>
  <c r="G112" i="30"/>
  <c r="H112" i="30"/>
  <c r="I112" i="30"/>
  <c r="J112" i="30"/>
  <c r="K112" i="30"/>
  <c r="L112" i="30"/>
  <c r="M112" i="30"/>
  <c r="N112" i="30"/>
  <c r="O112" i="30"/>
  <c r="P112" i="30"/>
  <c r="Q112" i="30"/>
  <c r="X112" i="30"/>
  <c r="Y112" i="30"/>
  <c r="Z112" i="30"/>
  <c r="AA112" i="30"/>
  <c r="AB112" i="30"/>
  <c r="AC112" i="30"/>
  <c r="AD112" i="30"/>
  <c r="AE112" i="30"/>
  <c r="AF112" i="30"/>
  <c r="AG112" i="30"/>
  <c r="AH112" i="30"/>
  <c r="C113" i="30"/>
  <c r="D113" i="30"/>
  <c r="E113" i="30"/>
  <c r="F113" i="30"/>
  <c r="G113" i="30"/>
  <c r="H113" i="30"/>
  <c r="I113" i="30"/>
  <c r="J113" i="30"/>
  <c r="K113" i="30"/>
  <c r="L113" i="30"/>
  <c r="M113" i="30"/>
  <c r="N113" i="30"/>
  <c r="O113" i="30"/>
  <c r="P113" i="30"/>
  <c r="Q113" i="30"/>
  <c r="X113" i="30"/>
  <c r="Y113" i="30"/>
  <c r="Z113" i="30"/>
  <c r="AA113" i="30"/>
  <c r="AB113" i="30"/>
  <c r="AC113" i="30"/>
  <c r="AD113" i="30"/>
  <c r="AE113" i="30"/>
  <c r="AF113" i="30"/>
  <c r="AG113" i="30"/>
  <c r="AH113" i="30"/>
  <c r="C114" i="30"/>
  <c r="D114" i="30"/>
  <c r="E114" i="30"/>
  <c r="F114" i="30"/>
  <c r="G114" i="30"/>
  <c r="H114" i="30"/>
  <c r="I114" i="30"/>
  <c r="J114" i="30"/>
  <c r="K114" i="30"/>
  <c r="L114" i="30"/>
  <c r="M114" i="30"/>
  <c r="N114" i="30"/>
  <c r="O114" i="30"/>
  <c r="P114" i="30"/>
  <c r="Q114" i="30"/>
  <c r="X114" i="30"/>
  <c r="Y114" i="30"/>
  <c r="Z114" i="30"/>
  <c r="AA114" i="30"/>
  <c r="AB114" i="30"/>
  <c r="AC114" i="30"/>
  <c r="AD114" i="30"/>
  <c r="AE114" i="30"/>
  <c r="AF114" i="30"/>
  <c r="AG114" i="30"/>
  <c r="AH114" i="30"/>
  <c r="C115" i="30"/>
  <c r="D115" i="30"/>
  <c r="E115" i="30"/>
  <c r="F115" i="30"/>
  <c r="G115" i="30"/>
  <c r="H115" i="30"/>
  <c r="I115" i="30"/>
  <c r="J115" i="30"/>
  <c r="K115" i="30"/>
  <c r="L115" i="30"/>
  <c r="M115" i="30"/>
  <c r="N115" i="30"/>
  <c r="O115" i="30"/>
  <c r="P115" i="30"/>
  <c r="Q115" i="30"/>
  <c r="X115" i="30"/>
  <c r="Y115" i="30"/>
  <c r="Z115" i="30"/>
  <c r="AA115" i="30"/>
  <c r="AB115" i="30"/>
  <c r="AC115" i="30"/>
  <c r="AD115" i="30"/>
  <c r="AE115" i="30"/>
  <c r="AF115" i="30"/>
  <c r="AG115" i="30"/>
  <c r="AH115" i="30"/>
  <c r="C116" i="30"/>
  <c r="D116" i="30"/>
  <c r="E116" i="30"/>
  <c r="F116" i="30"/>
  <c r="G116" i="30"/>
  <c r="H116" i="30"/>
  <c r="I116" i="30"/>
  <c r="J116" i="30"/>
  <c r="K116" i="30"/>
  <c r="L116" i="30"/>
  <c r="M116" i="30"/>
  <c r="N116" i="30"/>
  <c r="O116" i="30"/>
  <c r="P116" i="30"/>
  <c r="Q116" i="30"/>
  <c r="X116" i="30"/>
  <c r="Y116" i="30"/>
  <c r="Z116" i="30"/>
  <c r="AA116" i="30"/>
  <c r="AB116" i="30"/>
  <c r="AC116" i="30"/>
  <c r="AD116" i="30"/>
  <c r="AE116" i="30"/>
  <c r="AF116" i="30"/>
  <c r="AG116" i="30"/>
  <c r="AH116" i="30"/>
  <c r="C117" i="30"/>
  <c r="D117" i="30"/>
  <c r="E117" i="30"/>
  <c r="F117" i="30"/>
  <c r="G117" i="30"/>
  <c r="H117" i="30"/>
  <c r="I117" i="30"/>
  <c r="J117" i="30"/>
  <c r="K117" i="30"/>
  <c r="L117" i="30"/>
  <c r="M117" i="30"/>
  <c r="N117" i="30"/>
  <c r="O117" i="30"/>
  <c r="P117" i="30"/>
  <c r="Q117" i="30"/>
  <c r="X117" i="30"/>
  <c r="Y117" i="30"/>
  <c r="Z117" i="30"/>
  <c r="AA117" i="30"/>
  <c r="AB117" i="30"/>
  <c r="AC117" i="30"/>
  <c r="AD117" i="30"/>
  <c r="AE117" i="30"/>
  <c r="AF117" i="30"/>
  <c r="AG117" i="30"/>
  <c r="AH117" i="30"/>
  <c r="C118" i="30"/>
  <c r="D118" i="30"/>
  <c r="E118" i="30"/>
  <c r="F118" i="30"/>
  <c r="G118" i="30"/>
  <c r="H118" i="30"/>
  <c r="I118" i="30"/>
  <c r="J118" i="30"/>
  <c r="K118" i="30"/>
  <c r="L118" i="30"/>
  <c r="M118" i="30"/>
  <c r="N118" i="30"/>
  <c r="O118" i="30"/>
  <c r="P118" i="30"/>
  <c r="Q118" i="30"/>
  <c r="X118" i="30"/>
  <c r="Y118" i="30"/>
  <c r="Z118" i="30"/>
  <c r="AA118" i="30"/>
  <c r="AB118" i="30"/>
  <c r="AC118" i="30"/>
  <c r="AD118" i="30"/>
  <c r="AE118" i="30"/>
  <c r="AF118" i="30"/>
  <c r="AG118" i="30"/>
  <c r="AH118" i="30"/>
  <c r="C119" i="30"/>
  <c r="D119" i="30"/>
  <c r="E119" i="30"/>
  <c r="F119" i="30"/>
  <c r="G119" i="30"/>
  <c r="H119" i="30"/>
  <c r="I119" i="30"/>
  <c r="J119" i="30"/>
  <c r="K119" i="30"/>
  <c r="L119" i="30"/>
  <c r="M119" i="30"/>
  <c r="N119" i="30"/>
  <c r="O119" i="30"/>
  <c r="P119" i="30"/>
  <c r="Q119" i="30"/>
  <c r="X119" i="30"/>
  <c r="Y119" i="30"/>
  <c r="Z119" i="30"/>
  <c r="AA119" i="30"/>
  <c r="AB119" i="30"/>
  <c r="AC119" i="30"/>
  <c r="AD119" i="30"/>
  <c r="AE119" i="30"/>
  <c r="AF119" i="30"/>
  <c r="AG119" i="30"/>
  <c r="AH119" i="30"/>
  <c r="C120" i="30"/>
  <c r="D120" i="30"/>
  <c r="E120" i="30"/>
  <c r="F120" i="30"/>
  <c r="G120" i="30"/>
  <c r="H120" i="30"/>
  <c r="I120" i="30"/>
  <c r="J120" i="30"/>
  <c r="K120" i="30"/>
  <c r="L120" i="30"/>
  <c r="M120" i="30"/>
  <c r="N120" i="30"/>
  <c r="O120" i="30"/>
  <c r="P120" i="30"/>
  <c r="Q120" i="30"/>
  <c r="X120" i="30"/>
  <c r="Y120" i="30"/>
  <c r="Z120" i="30"/>
  <c r="AA120" i="30"/>
  <c r="AB120" i="30"/>
  <c r="AC120" i="30"/>
  <c r="AD120" i="30"/>
  <c r="AE120" i="30"/>
  <c r="AF120" i="30"/>
  <c r="AG120" i="30"/>
  <c r="AH120" i="30"/>
  <c r="C121" i="30"/>
  <c r="D121" i="30"/>
  <c r="E121" i="30"/>
  <c r="F121" i="30"/>
  <c r="G121" i="30"/>
  <c r="H121" i="30"/>
  <c r="I121" i="30"/>
  <c r="J121" i="30"/>
  <c r="K121" i="30"/>
  <c r="L121" i="30"/>
  <c r="M121" i="30"/>
  <c r="N121" i="30"/>
  <c r="O121" i="30"/>
  <c r="P121" i="30"/>
  <c r="Q121" i="30"/>
  <c r="X121" i="30"/>
  <c r="Y121" i="30"/>
  <c r="Z121" i="30"/>
  <c r="AA121" i="30"/>
  <c r="AB121" i="30"/>
  <c r="AC121" i="30"/>
  <c r="AD121" i="30"/>
  <c r="AE121" i="30"/>
  <c r="AF121" i="30"/>
  <c r="AG121" i="30"/>
  <c r="AH121" i="30"/>
  <c r="C122" i="30"/>
  <c r="D122" i="30"/>
  <c r="E122" i="30"/>
  <c r="F122" i="30"/>
  <c r="G122" i="30"/>
  <c r="H122" i="30"/>
  <c r="I122" i="30"/>
  <c r="J122" i="30"/>
  <c r="K122" i="30"/>
  <c r="L122" i="30"/>
  <c r="M122" i="30"/>
  <c r="N122" i="30"/>
  <c r="O122" i="30"/>
  <c r="P122" i="30"/>
  <c r="Q122" i="30"/>
  <c r="X122" i="30"/>
  <c r="Y122" i="30"/>
  <c r="Z122" i="30"/>
  <c r="AA122" i="30"/>
  <c r="AB122" i="30"/>
  <c r="AC122" i="30"/>
  <c r="AD122" i="30"/>
  <c r="AE122" i="30"/>
  <c r="AF122" i="30"/>
  <c r="AG122" i="30"/>
  <c r="AH122" i="30"/>
  <c r="C123" i="30"/>
  <c r="D123" i="30"/>
  <c r="E123" i="30"/>
  <c r="F123" i="30"/>
  <c r="G123" i="30"/>
  <c r="H123" i="30"/>
  <c r="I123" i="30"/>
  <c r="J123" i="30"/>
  <c r="K123" i="30"/>
  <c r="L123" i="30"/>
  <c r="M123" i="30"/>
  <c r="N123" i="30"/>
  <c r="O123" i="30"/>
  <c r="P123" i="30"/>
  <c r="Q123" i="30"/>
  <c r="X123" i="30"/>
  <c r="Y123" i="30"/>
  <c r="Z123" i="30"/>
  <c r="AA123" i="30"/>
  <c r="AB123" i="30"/>
  <c r="AC123" i="30"/>
  <c r="AD123" i="30"/>
  <c r="AE123" i="30"/>
  <c r="AF123" i="30"/>
  <c r="AG123" i="30"/>
  <c r="AH123" i="30"/>
  <c r="C124" i="30"/>
  <c r="D124" i="30"/>
  <c r="E124" i="30"/>
  <c r="F124" i="30"/>
  <c r="G124" i="30"/>
  <c r="H124" i="30"/>
  <c r="I124" i="30"/>
  <c r="J124" i="30"/>
  <c r="K124" i="30"/>
  <c r="L124" i="30"/>
  <c r="M124" i="30"/>
  <c r="N124" i="30"/>
  <c r="O124" i="30"/>
  <c r="P124" i="30"/>
  <c r="Q124" i="30"/>
  <c r="X124" i="30"/>
  <c r="Y124" i="30"/>
  <c r="Z124" i="30"/>
  <c r="AA124" i="30"/>
  <c r="AB124" i="30"/>
  <c r="AC124" i="30"/>
  <c r="AD124" i="30"/>
  <c r="AE124" i="30"/>
  <c r="AF124" i="30"/>
  <c r="AG124" i="30"/>
  <c r="AH124" i="30"/>
  <c r="C125" i="30"/>
  <c r="D125" i="30"/>
  <c r="E125" i="30"/>
  <c r="F125" i="30"/>
  <c r="G125" i="30"/>
  <c r="H125" i="30"/>
  <c r="I125" i="30"/>
  <c r="J125" i="30"/>
  <c r="K125" i="30"/>
  <c r="L125" i="30"/>
  <c r="M125" i="30"/>
  <c r="N125" i="30"/>
  <c r="O125" i="30"/>
  <c r="P125" i="30"/>
  <c r="Q125" i="30"/>
  <c r="X125" i="30"/>
  <c r="Y125" i="30"/>
  <c r="Z125" i="30"/>
  <c r="AA125" i="30"/>
  <c r="AB125" i="30"/>
  <c r="AC125" i="30"/>
  <c r="AD125" i="30"/>
  <c r="AE125" i="30"/>
  <c r="AF125" i="30"/>
  <c r="AG125" i="30"/>
  <c r="AH125" i="30"/>
  <c r="C126" i="30"/>
  <c r="D126" i="30"/>
  <c r="E126" i="30"/>
  <c r="F126" i="30"/>
  <c r="G126" i="30"/>
  <c r="H126" i="30"/>
  <c r="I126" i="30"/>
  <c r="J126" i="30"/>
  <c r="K126" i="30"/>
  <c r="L126" i="30"/>
  <c r="M126" i="30"/>
  <c r="N126" i="30"/>
  <c r="O126" i="30"/>
  <c r="P126" i="30"/>
  <c r="Q126" i="30"/>
  <c r="X126" i="30"/>
  <c r="Y126" i="30"/>
  <c r="Z126" i="30"/>
  <c r="AA126" i="30"/>
  <c r="AB126" i="30"/>
  <c r="AC126" i="30"/>
  <c r="AD126" i="30"/>
  <c r="AE126" i="30"/>
  <c r="AF126" i="30"/>
  <c r="AG126" i="30"/>
  <c r="AH126" i="30"/>
  <c r="C127" i="30"/>
  <c r="D127" i="30"/>
  <c r="E127" i="30"/>
  <c r="F127" i="30"/>
  <c r="G127" i="30"/>
  <c r="H127" i="30"/>
  <c r="I127" i="30"/>
  <c r="J127" i="30"/>
  <c r="K127" i="30"/>
  <c r="L127" i="30"/>
  <c r="M127" i="30"/>
  <c r="N127" i="30"/>
  <c r="O127" i="30"/>
  <c r="P127" i="30"/>
  <c r="Q127" i="30"/>
  <c r="X127" i="30"/>
  <c r="Y127" i="30"/>
  <c r="Z127" i="30"/>
  <c r="AA127" i="30"/>
  <c r="AB127" i="30"/>
  <c r="AC127" i="30"/>
  <c r="AD127" i="30"/>
  <c r="AE127" i="30"/>
  <c r="AF127" i="30"/>
  <c r="AG127" i="30"/>
  <c r="AH127" i="30"/>
  <c r="C128" i="30"/>
  <c r="D128" i="30"/>
  <c r="E128" i="30"/>
  <c r="F128" i="30"/>
  <c r="G128" i="30"/>
  <c r="H128" i="30"/>
  <c r="I128" i="30"/>
  <c r="J128" i="30"/>
  <c r="K128" i="30"/>
  <c r="L128" i="30"/>
  <c r="M128" i="30"/>
  <c r="N128" i="30"/>
  <c r="O128" i="30"/>
  <c r="P128" i="30"/>
  <c r="Q128" i="30"/>
  <c r="X128" i="30"/>
  <c r="Y128" i="30"/>
  <c r="Z128" i="30"/>
  <c r="AA128" i="30"/>
  <c r="AB128" i="30"/>
  <c r="AC128" i="30"/>
  <c r="AD128" i="30"/>
  <c r="AE128" i="30"/>
  <c r="AF128" i="30"/>
  <c r="AG128" i="30"/>
  <c r="AH128" i="30"/>
  <c r="C129" i="30"/>
  <c r="D129" i="30"/>
  <c r="E129" i="30"/>
  <c r="F129" i="30"/>
  <c r="G129" i="30"/>
  <c r="H129" i="30"/>
  <c r="I129" i="30"/>
  <c r="J129" i="30"/>
  <c r="K129" i="30"/>
  <c r="L129" i="30"/>
  <c r="M129" i="30"/>
  <c r="N129" i="30"/>
  <c r="O129" i="30"/>
  <c r="P129" i="30"/>
  <c r="Q129" i="30"/>
  <c r="X129" i="30"/>
  <c r="Y129" i="30"/>
  <c r="Z129" i="30"/>
  <c r="AA129" i="30"/>
  <c r="AB129" i="30"/>
  <c r="AC129" i="30"/>
  <c r="AD129" i="30"/>
  <c r="AE129" i="30"/>
  <c r="AF129" i="30"/>
  <c r="AG129" i="30"/>
  <c r="AH129" i="30"/>
  <c r="C130" i="30"/>
  <c r="D130" i="30"/>
  <c r="E130" i="30"/>
  <c r="F130" i="30"/>
  <c r="G130" i="30"/>
  <c r="H130" i="30"/>
  <c r="I130" i="30"/>
  <c r="J130" i="30"/>
  <c r="K130" i="30"/>
  <c r="L130" i="30"/>
  <c r="M130" i="30"/>
  <c r="N130" i="30"/>
  <c r="O130" i="30"/>
  <c r="P130" i="30"/>
  <c r="Q130" i="30"/>
  <c r="X130" i="30"/>
  <c r="Y130" i="30"/>
  <c r="Z130" i="30"/>
  <c r="AA130" i="30"/>
  <c r="AB130" i="30"/>
  <c r="AC130" i="30"/>
  <c r="AD130" i="30"/>
  <c r="AE130" i="30"/>
  <c r="AF130" i="30"/>
  <c r="AG130" i="30"/>
  <c r="AH130" i="30"/>
  <c r="C131" i="30"/>
  <c r="D131" i="30"/>
  <c r="E131" i="30"/>
  <c r="F131" i="30"/>
  <c r="G131" i="30"/>
  <c r="H131" i="30"/>
  <c r="I131" i="30"/>
  <c r="J131" i="30"/>
  <c r="K131" i="30"/>
  <c r="L131" i="30"/>
  <c r="M131" i="30"/>
  <c r="N131" i="30"/>
  <c r="O131" i="30"/>
  <c r="P131" i="30"/>
  <c r="Q131" i="30"/>
  <c r="X131" i="30"/>
  <c r="Y131" i="30"/>
  <c r="Z131" i="30"/>
  <c r="AA131" i="30"/>
  <c r="AB131" i="30"/>
  <c r="AC131" i="30"/>
  <c r="AD131" i="30"/>
  <c r="AE131" i="30"/>
  <c r="AF131" i="30"/>
  <c r="AG131" i="30"/>
  <c r="AH131" i="30"/>
  <c r="C132" i="30"/>
  <c r="D132" i="30"/>
  <c r="E132" i="30"/>
  <c r="F132" i="30"/>
  <c r="G132" i="30"/>
  <c r="H132" i="30"/>
  <c r="I132" i="30"/>
  <c r="J132" i="30"/>
  <c r="K132" i="30"/>
  <c r="L132" i="30"/>
  <c r="M132" i="30"/>
  <c r="N132" i="30"/>
  <c r="O132" i="30"/>
  <c r="P132" i="30"/>
  <c r="Q132" i="30"/>
  <c r="X132" i="30"/>
  <c r="Y132" i="30"/>
  <c r="Z132" i="30"/>
  <c r="AA132" i="30"/>
  <c r="AB132" i="30"/>
  <c r="AC132" i="30"/>
  <c r="AD132" i="30"/>
  <c r="AE132" i="30"/>
  <c r="AF132" i="30"/>
  <c r="AG132" i="30"/>
  <c r="AH132" i="30"/>
  <c r="C133" i="30"/>
  <c r="D133" i="30"/>
  <c r="E133" i="30"/>
  <c r="F133" i="30"/>
  <c r="G133" i="30"/>
  <c r="H133" i="30"/>
  <c r="I133" i="30"/>
  <c r="J133" i="30"/>
  <c r="K133" i="30"/>
  <c r="L133" i="30"/>
  <c r="M133" i="30"/>
  <c r="N133" i="30"/>
  <c r="O133" i="30"/>
  <c r="P133" i="30"/>
  <c r="Q133" i="30"/>
  <c r="X133" i="30"/>
  <c r="Y133" i="30"/>
  <c r="Z133" i="30"/>
  <c r="AA133" i="30"/>
  <c r="AB133" i="30"/>
  <c r="AC133" i="30"/>
  <c r="AD133" i="30"/>
  <c r="AE133" i="30"/>
  <c r="AF133" i="30"/>
  <c r="AG133" i="30"/>
  <c r="AH133" i="30"/>
  <c r="C134" i="30"/>
  <c r="D134" i="30"/>
  <c r="E134" i="30"/>
  <c r="F134" i="30"/>
  <c r="G134" i="30"/>
  <c r="H134" i="30"/>
  <c r="I134" i="30"/>
  <c r="J134" i="30"/>
  <c r="K134" i="30"/>
  <c r="L134" i="30"/>
  <c r="M134" i="30"/>
  <c r="N134" i="30"/>
  <c r="O134" i="30"/>
  <c r="P134" i="30"/>
  <c r="Q134" i="30"/>
  <c r="X134" i="30"/>
  <c r="Y134" i="30"/>
  <c r="Z134" i="30"/>
  <c r="AA134" i="30"/>
  <c r="AB134" i="30"/>
  <c r="AC134" i="30"/>
  <c r="AD134" i="30"/>
  <c r="AE134" i="30"/>
  <c r="AF134" i="30"/>
  <c r="AG134" i="30"/>
  <c r="AH134" i="30"/>
  <c r="C135" i="30"/>
  <c r="D135" i="30"/>
  <c r="E135" i="30"/>
  <c r="F135" i="30"/>
  <c r="G135" i="30"/>
  <c r="H135" i="30"/>
  <c r="I135" i="30"/>
  <c r="J135" i="30"/>
  <c r="K135" i="30"/>
  <c r="L135" i="30"/>
  <c r="M135" i="30"/>
  <c r="N135" i="30"/>
  <c r="O135" i="30"/>
  <c r="P135" i="30"/>
  <c r="Q135" i="30"/>
  <c r="X135" i="30"/>
  <c r="Y135" i="30"/>
  <c r="Z135" i="30"/>
  <c r="AA135" i="30"/>
  <c r="AB135" i="30"/>
  <c r="AC135" i="30"/>
  <c r="AD135" i="30"/>
  <c r="AE135" i="30"/>
  <c r="AF135" i="30"/>
  <c r="AG135" i="30"/>
  <c r="AH135" i="30"/>
  <c r="C136" i="30"/>
  <c r="D136" i="30"/>
  <c r="E136" i="30"/>
  <c r="F136" i="30"/>
  <c r="G136" i="30"/>
  <c r="H136" i="30"/>
  <c r="I136" i="30"/>
  <c r="J136" i="30"/>
  <c r="K136" i="30"/>
  <c r="L136" i="30"/>
  <c r="M136" i="30"/>
  <c r="N136" i="30"/>
  <c r="O136" i="30"/>
  <c r="P136" i="30"/>
  <c r="Q136" i="30"/>
  <c r="X136" i="30"/>
  <c r="Y136" i="30"/>
  <c r="Z136" i="30"/>
  <c r="AA136" i="30"/>
  <c r="AB136" i="30"/>
  <c r="AC136" i="30"/>
  <c r="AD136" i="30"/>
  <c r="AE136" i="30"/>
  <c r="AF136" i="30"/>
  <c r="AG136" i="30"/>
  <c r="AH136" i="30"/>
  <c r="C137" i="30"/>
  <c r="D137" i="30"/>
  <c r="E137" i="30"/>
  <c r="F137" i="30"/>
  <c r="G137" i="30"/>
  <c r="H137" i="30"/>
  <c r="I137" i="30"/>
  <c r="J137" i="30"/>
  <c r="K137" i="30"/>
  <c r="L137" i="30"/>
  <c r="M137" i="30"/>
  <c r="N137" i="30"/>
  <c r="O137" i="30"/>
  <c r="P137" i="30"/>
  <c r="Q137" i="30"/>
  <c r="X137" i="30"/>
  <c r="Y137" i="30"/>
  <c r="Z137" i="30"/>
  <c r="AA137" i="30"/>
  <c r="AB137" i="30"/>
  <c r="AC137" i="30"/>
  <c r="AD137" i="30"/>
  <c r="AE137" i="30"/>
  <c r="AF137" i="30"/>
  <c r="AG137" i="30"/>
  <c r="AH137" i="30"/>
  <c r="C138" i="30"/>
  <c r="D138" i="30"/>
  <c r="E138" i="30"/>
  <c r="F138" i="30"/>
  <c r="G138" i="30"/>
  <c r="H138" i="30"/>
  <c r="I138" i="30"/>
  <c r="J138" i="30"/>
  <c r="K138" i="30"/>
  <c r="L138" i="30"/>
  <c r="M138" i="30"/>
  <c r="N138" i="30"/>
  <c r="O138" i="30"/>
  <c r="P138" i="30"/>
  <c r="Q138" i="30"/>
  <c r="X138" i="30"/>
  <c r="Y138" i="30"/>
  <c r="Z138" i="30"/>
  <c r="AA138" i="30"/>
  <c r="AB138" i="30"/>
  <c r="AC138" i="30"/>
  <c r="AD138" i="30"/>
  <c r="AE138" i="30"/>
  <c r="AF138" i="30"/>
  <c r="AG138" i="30"/>
  <c r="AH138" i="30"/>
  <c r="C139" i="30"/>
  <c r="D139" i="30"/>
  <c r="E139" i="30"/>
  <c r="F139" i="30"/>
  <c r="G139" i="30"/>
  <c r="H139" i="30"/>
  <c r="I139" i="30"/>
  <c r="J139" i="30"/>
  <c r="K139" i="30"/>
  <c r="L139" i="30"/>
  <c r="M139" i="30"/>
  <c r="N139" i="30"/>
  <c r="O139" i="30"/>
  <c r="P139" i="30"/>
  <c r="Q139" i="30"/>
  <c r="X139" i="30"/>
  <c r="Y139" i="30"/>
  <c r="Z139" i="30"/>
  <c r="AA139" i="30"/>
  <c r="AB139" i="30"/>
  <c r="AC139" i="30"/>
  <c r="AD139" i="30"/>
  <c r="AE139" i="30"/>
  <c r="AF139" i="30"/>
  <c r="AG139" i="30"/>
  <c r="AH139" i="30"/>
  <c r="C140" i="30"/>
  <c r="D140" i="30"/>
  <c r="E140" i="30"/>
  <c r="F140" i="30"/>
  <c r="G140" i="30"/>
  <c r="H140" i="30"/>
  <c r="I140" i="30"/>
  <c r="J140" i="30"/>
  <c r="K140" i="30"/>
  <c r="L140" i="30"/>
  <c r="M140" i="30"/>
  <c r="N140" i="30"/>
  <c r="O140" i="30"/>
  <c r="P140" i="30"/>
  <c r="Q140" i="30"/>
  <c r="X140" i="30"/>
  <c r="Y140" i="30"/>
  <c r="Z140" i="30"/>
  <c r="AA140" i="30"/>
  <c r="AB140" i="30"/>
  <c r="AC140" i="30"/>
  <c r="AD140" i="30"/>
  <c r="AE140" i="30"/>
  <c r="AF140" i="30"/>
  <c r="AG140" i="30"/>
  <c r="AH140" i="30"/>
  <c r="C141" i="30"/>
  <c r="D141" i="30"/>
  <c r="E141" i="30"/>
  <c r="F141" i="30"/>
  <c r="G141" i="30"/>
  <c r="H141" i="30"/>
  <c r="I141" i="30"/>
  <c r="J141" i="30"/>
  <c r="K141" i="30"/>
  <c r="L141" i="30"/>
  <c r="M141" i="30"/>
  <c r="N141" i="30"/>
  <c r="O141" i="30"/>
  <c r="P141" i="30"/>
  <c r="Q141" i="30"/>
  <c r="X141" i="30"/>
  <c r="Y141" i="30"/>
  <c r="Z141" i="30"/>
  <c r="AA141" i="30"/>
  <c r="AB141" i="30"/>
  <c r="AC141" i="30"/>
  <c r="AD141" i="30"/>
  <c r="AE141" i="30"/>
  <c r="AF141" i="30"/>
  <c r="AG141" i="30"/>
  <c r="AH141" i="30"/>
  <c r="C142" i="30"/>
  <c r="D142" i="30"/>
  <c r="E142" i="30"/>
  <c r="F142" i="30"/>
  <c r="G142" i="30"/>
  <c r="H142" i="30"/>
  <c r="I142" i="30"/>
  <c r="J142" i="30"/>
  <c r="K142" i="30"/>
  <c r="L142" i="30"/>
  <c r="M142" i="30"/>
  <c r="N142" i="30"/>
  <c r="O142" i="30"/>
  <c r="P142" i="30"/>
  <c r="Q142" i="30"/>
  <c r="X142" i="30"/>
  <c r="Y142" i="30"/>
  <c r="Z142" i="30"/>
  <c r="AA142" i="30"/>
  <c r="AB142" i="30"/>
  <c r="AC142" i="30"/>
  <c r="AD142" i="30"/>
  <c r="AE142" i="30"/>
  <c r="AF142" i="30"/>
  <c r="AG142" i="30"/>
  <c r="AH142" i="30"/>
  <c r="C143" i="30"/>
  <c r="D143" i="30"/>
  <c r="E143" i="30"/>
  <c r="F143" i="30"/>
  <c r="G143" i="30"/>
  <c r="H143" i="30"/>
  <c r="I143" i="30"/>
  <c r="J143" i="30"/>
  <c r="K143" i="30"/>
  <c r="L143" i="30"/>
  <c r="M143" i="30"/>
  <c r="N143" i="30"/>
  <c r="O143" i="30"/>
  <c r="P143" i="30"/>
  <c r="Q143" i="30"/>
  <c r="X143" i="30"/>
  <c r="Y143" i="30"/>
  <c r="Z143" i="30"/>
  <c r="AA143" i="30"/>
  <c r="AB143" i="30"/>
  <c r="AC143" i="30"/>
  <c r="AD143" i="30"/>
  <c r="AE143" i="30"/>
  <c r="AF143" i="30"/>
  <c r="AG143" i="30"/>
  <c r="AH143" i="30"/>
  <c r="C144" i="30"/>
  <c r="D144" i="30"/>
  <c r="E144" i="30"/>
  <c r="F144" i="30"/>
  <c r="G144" i="30"/>
  <c r="H144" i="30"/>
  <c r="I144" i="30"/>
  <c r="J144" i="30"/>
  <c r="K144" i="30"/>
  <c r="L144" i="30"/>
  <c r="M144" i="30"/>
  <c r="N144" i="30"/>
  <c r="O144" i="30"/>
  <c r="P144" i="30"/>
  <c r="Q144" i="30"/>
  <c r="X144" i="30"/>
  <c r="Y144" i="30"/>
  <c r="Z144" i="30"/>
  <c r="AA144" i="30"/>
  <c r="AB144" i="30"/>
  <c r="AC144" i="30"/>
  <c r="AD144" i="30"/>
  <c r="AE144" i="30"/>
  <c r="AF144" i="30"/>
  <c r="AG144" i="30"/>
  <c r="AH144" i="30"/>
  <c r="C145" i="30"/>
  <c r="D145" i="30"/>
  <c r="E145" i="30"/>
  <c r="F145" i="30"/>
  <c r="G145" i="30"/>
  <c r="H145" i="30"/>
  <c r="I145" i="30"/>
  <c r="J145" i="30"/>
  <c r="K145" i="30"/>
  <c r="L145" i="30"/>
  <c r="M145" i="30"/>
  <c r="N145" i="30"/>
  <c r="O145" i="30"/>
  <c r="P145" i="30"/>
  <c r="Q145" i="30"/>
  <c r="X145" i="30"/>
  <c r="Y145" i="30"/>
  <c r="Z145" i="30"/>
  <c r="AA145" i="30"/>
  <c r="AB145" i="30"/>
  <c r="AC145" i="30"/>
  <c r="AD145" i="30"/>
  <c r="AE145" i="30"/>
  <c r="AF145" i="30"/>
  <c r="AG145" i="30"/>
  <c r="AH145" i="30"/>
  <c r="C146" i="30"/>
  <c r="D146" i="30"/>
  <c r="E146" i="30"/>
  <c r="F146" i="30"/>
  <c r="G146" i="30"/>
  <c r="H146" i="30"/>
  <c r="I146" i="30"/>
  <c r="J146" i="30"/>
  <c r="K146" i="30"/>
  <c r="L146" i="30"/>
  <c r="M146" i="30"/>
  <c r="N146" i="30"/>
  <c r="O146" i="30"/>
  <c r="P146" i="30"/>
  <c r="Q146" i="30"/>
  <c r="X146" i="30"/>
  <c r="Y146" i="30"/>
  <c r="Z146" i="30"/>
  <c r="AA146" i="30"/>
  <c r="AB146" i="30"/>
  <c r="AC146" i="30"/>
  <c r="AD146" i="30"/>
  <c r="AE146" i="30"/>
  <c r="AF146" i="30"/>
  <c r="AG146" i="30"/>
  <c r="AH146" i="30"/>
  <c r="C147" i="30"/>
  <c r="D147" i="30"/>
  <c r="E147" i="30"/>
  <c r="F147" i="30"/>
  <c r="G147" i="30"/>
  <c r="H147" i="30"/>
  <c r="I147" i="30"/>
  <c r="J147" i="30"/>
  <c r="K147" i="30"/>
  <c r="L147" i="30"/>
  <c r="M147" i="30"/>
  <c r="N147" i="30"/>
  <c r="O147" i="30"/>
  <c r="P147" i="30"/>
  <c r="Q147" i="30"/>
  <c r="X147" i="30"/>
  <c r="Y147" i="30"/>
  <c r="Z147" i="30"/>
  <c r="AA147" i="30"/>
  <c r="AB147" i="30"/>
  <c r="AC147" i="30"/>
  <c r="AD147" i="30"/>
  <c r="AE147" i="30"/>
  <c r="AF147" i="30"/>
  <c r="AG147" i="30"/>
  <c r="AH147" i="30"/>
  <c r="C148" i="30"/>
  <c r="D148" i="30"/>
  <c r="E148" i="30"/>
  <c r="F148" i="30"/>
  <c r="G148" i="30"/>
  <c r="H148" i="30"/>
  <c r="I148" i="30"/>
  <c r="J148" i="30"/>
  <c r="K148" i="30"/>
  <c r="L148" i="30"/>
  <c r="M148" i="30"/>
  <c r="N148" i="30"/>
  <c r="O148" i="30"/>
  <c r="P148" i="30"/>
  <c r="Q148" i="30"/>
  <c r="X148" i="30"/>
  <c r="Y148" i="30"/>
  <c r="Z148" i="30"/>
  <c r="AA148" i="30"/>
  <c r="AB148" i="30"/>
  <c r="AC148" i="30"/>
  <c r="AD148" i="30"/>
  <c r="AE148" i="30"/>
  <c r="AF148" i="30"/>
  <c r="AG148" i="30"/>
  <c r="AH148" i="30"/>
  <c r="C149" i="30"/>
  <c r="D149" i="30"/>
  <c r="E149" i="30"/>
  <c r="F149" i="30"/>
  <c r="G149" i="30"/>
  <c r="H149" i="30"/>
  <c r="I149" i="30"/>
  <c r="J149" i="30"/>
  <c r="K149" i="30"/>
  <c r="L149" i="30"/>
  <c r="M149" i="30"/>
  <c r="N149" i="30"/>
  <c r="O149" i="30"/>
  <c r="P149" i="30"/>
  <c r="Q149" i="30"/>
  <c r="X149" i="30"/>
  <c r="Y149" i="30"/>
  <c r="Z149" i="30"/>
  <c r="AA149" i="30"/>
  <c r="AB149" i="30"/>
  <c r="AC149" i="30"/>
  <c r="AD149" i="30"/>
  <c r="AE149" i="30"/>
  <c r="AF149" i="30"/>
  <c r="AG149" i="30"/>
  <c r="AH149" i="30"/>
  <c r="C150" i="30"/>
  <c r="D150" i="30"/>
  <c r="E150" i="30"/>
  <c r="F150" i="30"/>
  <c r="G150" i="30"/>
  <c r="H150" i="30"/>
  <c r="I150" i="30"/>
  <c r="J150" i="30"/>
  <c r="K150" i="30"/>
  <c r="L150" i="30"/>
  <c r="M150" i="30"/>
  <c r="N150" i="30"/>
  <c r="O150" i="30"/>
  <c r="P150" i="30"/>
  <c r="Q150" i="30"/>
  <c r="X150" i="30"/>
  <c r="Y150" i="30"/>
  <c r="Z150" i="30"/>
  <c r="AA150" i="30"/>
  <c r="AB150" i="30"/>
  <c r="AC150" i="30"/>
  <c r="AD150" i="30"/>
  <c r="AE150" i="30"/>
  <c r="AF150" i="30"/>
  <c r="AG150" i="30"/>
  <c r="AH150" i="30"/>
  <c r="C151" i="30"/>
  <c r="D151" i="30"/>
  <c r="E151" i="30"/>
  <c r="F151" i="30"/>
  <c r="G151" i="30"/>
  <c r="H151" i="30"/>
  <c r="I151" i="30"/>
  <c r="J151" i="30"/>
  <c r="K151" i="30"/>
  <c r="L151" i="30"/>
  <c r="M151" i="30"/>
  <c r="N151" i="30"/>
  <c r="O151" i="30"/>
  <c r="P151" i="30"/>
  <c r="Q151" i="30"/>
  <c r="X151" i="30"/>
  <c r="Y151" i="30"/>
  <c r="Z151" i="30"/>
  <c r="AA151" i="30"/>
  <c r="AB151" i="30"/>
  <c r="AC151" i="30"/>
  <c r="AD151" i="30"/>
  <c r="AE151" i="30"/>
  <c r="AF151" i="30"/>
  <c r="AG151" i="30"/>
  <c r="AH151" i="30"/>
  <c r="C152" i="30"/>
  <c r="D152" i="30"/>
  <c r="E152" i="30"/>
  <c r="F152" i="30"/>
  <c r="G152" i="30"/>
  <c r="H152" i="30"/>
  <c r="I152" i="30"/>
  <c r="J152" i="30"/>
  <c r="K152" i="30"/>
  <c r="L152" i="30"/>
  <c r="M152" i="30"/>
  <c r="N152" i="30"/>
  <c r="O152" i="30"/>
  <c r="P152" i="30"/>
  <c r="Q152" i="30"/>
  <c r="X152" i="30"/>
  <c r="Y152" i="30"/>
  <c r="Z152" i="30"/>
  <c r="AA152" i="30"/>
  <c r="AB152" i="30"/>
  <c r="AC152" i="30"/>
  <c r="AD152" i="30"/>
  <c r="AE152" i="30"/>
  <c r="AF152" i="30"/>
  <c r="AG152" i="30"/>
  <c r="AH152" i="30"/>
  <c r="C153" i="30"/>
  <c r="D153" i="30"/>
  <c r="E153" i="30"/>
  <c r="F153" i="30"/>
  <c r="G153" i="30"/>
  <c r="H153" i="30"/>
  <c r="I153" i="30"/>
  <c r="J153" i="30"/>
  <c r="K153" i="30"/>
  <c r="L153" i="30"/>
  <c r="M153" i="30"/>
  <c r="N153" i="30"/>
  <c r="O153" i="30"/>
  <c r="P153" i="30"/>
  <c r="Q153" i="30"/>
  <c r="X153" i="30"/>
  <c r="Y153" i="30"/>
  <c r="Z153" i="30"/>
  <c r="AA153" i="30"/>
  <c r="AB153" i="30"/>
  <c r="AC153" i="30"/>
  <c r="AD153" i="30"/>
  <c r="AE153" i="30"/>
  <c r="AF153" i="30"/>
  <c r="AG153" i="30"/>
  <c r="AH153" i="30"/>
  <c r="C154" i="30"/>
  <c r="D154" i="30"/>
  <c r="E154" i="30"/>
  <c r="F154" i="30"/>
  <c r="G154" i="30"/>
  <c r="H154" i="30"/>
  <c r="I154" i="30"/>
  <c r="J154" i="30"/>
  <c r="K154" i="30"/>
  <c r="L154" i="30"/>
  <c r="M154" i="30"/>
  <c r="N154" i="30"/>
  <c r="O154" i="30"/>
  <c r="P154" i="30"/>
  <c r="Q154" i="30"/>
  <c r="X154" i="30"/>
  <c r="Y154" i="30"/>
  <c r="Z154" i="30"/>
  <c r="AA154" i="30"/>
  <c r="AB154" i="30"/>
  <c r="AC154" i="30"/>
  <c r="AD154" i="30"/>
  <c r="AE154" i="30"/>
  <c r="AF154" i="30"/>
  <c r="AG154" i="30"/>
  <c r="AH154" i="30"/>
  <c r="C155" i="30"/>
  <c r="D155" i="30"/>
  <c r="E155" i="30"/>
  <c r="F155" i="30"/>
  <c r="G155" i="30"/>
  <c r="H155" i="30"/>
  <c r="I155" i="30"/>
  <c r="J155" i="30"/>
  <c r="K155" i="30"/>
  <c r="L155" i="30"/>
  <c r="M155" i="30"/>
  <c r="N155" i="30"/>
  <c r="O155" i="30"/>
  <c r="P155" i="30"/>
  <c r="Q155" i="30"/>
  <c r="X155" i="30"/>
  <c r="Y155" i="30"/>
  <c r="Z155" i="30"/>
  <c r="AA155" i="30"/>
  <c r="AB155" i="30"/>
  <c r="AC155" i="30"/>
  <c r="AD155" i="30"/>
  <c r="AE155" i="30"/>
  <c r="AF155" i="30"/>
  <c r="AG155" i="30"/>
  <c r="AH155" i="30"/>
  <c r="C156" i="30"/>
  <c r="D156" i="30"/>
  <c r="E156" i="30"/>
  <c r="F156" i="30"/>
  <c r="G156" i="30"/>
  <c r="H156" i="30"/>
  <c r="I156" i="30"/>
  <c r="J156" i="30"/>
  <c r="K156" i="30"/>
  <c r="L156" i="30"/>
  <c r="M156" i="30"/>
  <c r="N156" i="30"/>
  <c r="O156" i="30"/>
  <c r="P156" i="30"/>
  <c r="Q156" i="30"/>
  <c r="X156" i="30"/>
  <c r="Y156" i="30"/>
  <c r="Z156" i="30"/>
  <c r="AA156" i="30"/>
  <c r="AB156" i="30"/>
  <c r="AC156" i="30"/>
  <c r="AD156" i="30"/>
  <c r="AE156" i="30"/>
  <c r="AF156" i="30"/>
  <c r="AG156" i="30"/>
  <c r="AH156" i="30"/>
  <c r="C157" i="30"/>
  <c r="D157" i="30"/>
  <c r="E157" i="30"/>
  <c r="F157" i="30"/>
  <c r="G157" i="30"/>
  <c r="H157" i="30"/>
  <c r="I157" i="30"/>
  <c r="J157" i="30"/>
  <c r="K157" i="30"/>
  <c r="L157" i="30"/>
  <c r="M157" i="30"/>
  <c r="N157" i="30"/>
  <c r="O157" i="30"/>
  <c r="P157" i="30"/>
  <c r="Q157" i="30"/>
  <c r="X157" i="30"/>
  <c r="Y157" i="30"/>
  <c r="Z157" i="30"/>
  <c r="AA157" i="30"/>
  <c r="AB157" i="30"/>
  <c r="AC157" i="30"/>
  <c r="AD157" i="30"/>
  <c r="AE157" i="30"/>
  <c r="AF157" i="30"/>
  <c r="AG157" i="30"/>
  <c r="AH157" i="30"/>
  <c r="C158" i="30"/>
  <c r="D158" i="30"/>
  <c r="E158" i="30"/>
  <c r="F158" i="30"/>
  <c r="G158" i="30"/>
  <c r="H158" i="30"/>
  <c r="I158" i="30"/>
  <c r="J158" i="30"/>
  <c r="K158" i="30"/>
  <c r="L158" i="30"/>
  <c r="M158" i="30"/>
  <c r="N158" i="30"/>
  <c r="O158" i="30"/>
  <c r="P158" i="30"/>
  <c r="Q158" i="30"/>
  <c r="X158" i="30"/>
  <c r="Y158" i="30"/>
  <c r="Z158" i="30"/>
  <c r="AA158" i="30"/>
  <c r="AB158" i="30"/>
  <c r="AC158" i="30"/>
  <c r="AD158" i="30"/>
  <c r="AE158" i="30"/>
  <c r="AF158" i="30"/>
  <c r="AG158" i="30"/>
  <c r="AH158" i="30"/>
  <c r="C159" i="30"/>
  <c r="D159" i="30"/>
  <c r="E159" i="30"/>
  <c r="F159" i="30"/>
  <c r="G159" i="30"/>
  <c r="H159" i="30"/>
  <c r="I159" i="30"/>
  <c r="J159" i="30"/>
  <c r="K159" i="30"/>
  <c r="L159" i="30"/>
  <c r="M159" i="30"/>
  <c r="N159" i="30"/>
  <c r="O159" i="30"/>
  <c r="P159" i="30"/>
  <c r="Q159" i="30"/>
  <c r="X159" i="30"/>
  <c r="Y159" i="30"/>
  <c r="Z159" i="30"/>
  <c r="AA159" i="30"/>
  <c r="AB159" i="30"/>
  <c r="AC159" i="30"/>
  <c r="AD159" i="30"/>
  <c r="AE159" i="30"/>
  <c r="AF159" i="30"/>
  <c r="AG159" i="30"/>
  <c r="AH159" i="30"/>
  <c r="C160" i="30"/>
  <c r="D160" i="30"/>
  <c r="E160" i="30"/>
  <c r="F160" i="30"/>
  <c r="G160" i="30"/>
  <c r="H160" i="30"/>
  <c r="I160" i="30"/>
  <c r="J160" i="30"/>
  <c r="K160" i="30"/>
  <c r="L160" i="30"/>
  <c r="M160" i="30"/>
  <c r="N160" i="30"/>
  <c r="O160" i="30"/>
  <c r="P160" i="30"/>
  <c r="Q160" i="30"/>
  <c r="X160" i="30"/>
  <c r="Y160" i="30"/>
  <c r="Z160" i="30"/>
  <c r="AA160" i="30"/>
  <c r="AB160" i="30"/>
  <c r="AC160" i="30"/>
  <c r="AD160" i="30"/>
  <c r="AE160" i="30"/>
  <c r="AF160" i="30"/>
  <c r="AG160" i="30"/>
  <c r="AH160" i="30"/>
  <c r="C161" i="30"/>
  <c r="D161" i="30"/>
  <c r="E161" i="30"/>
  <c r="F161" i="30"/>
  <c r="G161" i="30"/>
  <c r="H161" i="30"/>
  <c r="I161" i="30"/>
  <c r="J161" i="30"/>
  <c r="K161" i="30"/>
  <c r="L161" i="30"/>
  <c r="M161" i="30"/>
  <c r="N161" i="30"/>
  <c r="O161" i="30"/>
  <c r="P161" i="30"/>
  <c r="Q161" i="30"/>
  <c r="X161" i="30"/>
  <c r="Y161" i="30"/>
  <c r="Z161" i="30"/>
  <c r="AA161" i="30"/>
  <c r="AB161" i="30"/>
  <c r="AC161" i="30"/>
  <c r="AD161" i="30"/>
  <c r="AE161" i="30"/>
  <c r="AF161" i="30"/>
  <c r="AG161" i="30"/>
  <c r="AH161" i="30"/>
  <c r="C162" i="30"/>
  <c r="D162" i="30"/>
  <c r="E162" i="30"/>
  <c r="F162" i="30"/>
  <c r="G162" i="30"/>
  <c r="H162" i="30"/>
  <c r="I162" i="30"/>
  <c r="J162" i="30"/>
  <c r="K162" i="30"/>
  <c r="L162" i="30"/>
  <c r="M162" i="30"/>
  <c r="N162" i="30"/>
  <c r="O162" i="30"/>
  <c r="P162" i="30"/>
  <c r="Q162" i="30"/>
  <c r="X162" i="30"/>
  <c r="Y162" i="30"/>
  <c r="Z162" i="30"/>
  <c r="AA162" i="30"/>
  <c r="AB162" i="30"/>
  <c r="AC162" i="30"/>
  <c r="AD162" i="30"/>
  <c r="AE162" i="30"/>
  <c r="AF162" i="30"/>
  <c r="AG162" i="30"/>
  <c r="AH162" i="30"/>
  <c r="C163" i="30"/>
  <c r="D163" i="30"/>
  <c r="E163" i="30"/>
  <c r="F163" i="30"/>
  <c r="G163" i="30"/>
  <c r="H163" i="30"/>
  <c r="I163" i="30"/>
  <c r="J163" i="30"/>
  <c r="K163" i="30"/>
  <c r="L163" i="30"/>
  <c r="M163" i="30"/>
  <c r="N163" i="30"/>
  <c r="O163" i="30"/>
  <c r="P163" i="30"/>
  <c r="Q163" i="30"/>
  <c r="X163" i="30"/>
  <c r="Y163" i="30"/>
  <c r="Z163" i="30"/>
  <c r="AA163" i="30"/>
  <c r="AB163" i="30"/>
  <c r="AC163" i="30"/>
  <c r="AD163" i="30"/>
  <c r="AE163" i="30"/>
  <c r="AF163" i="30"/>
  <c r="AG163" i="30"/>
  <c r="AH163" i="30"/>
  <c r="C164" i="30"/>
  <c r="D164" i="30"/>
  <c r="E164" i="30"/>
  <c r="F164" i="30"/>
  <c r="G164" i="30"/>
  <c r="H164" i="30"/>
  <c r="I164" i="30"/>
  <c r="J164" i="30"/>
  <c r="K164" i="30"/>
  <c r="L164" i="30"/>
  <c r="M164" i="30"/>
  <c r="N164" i="30"/>
  <c r="O164" i="30"/>
  <c r="P164" i="30"/>
  <c r="Q164" i="30"/>
  <c r="X164" i="30"/>
  <c r="Y164" i="30"/>
  <c r="Z164" i="30"/>
  <c r="AA164" i="30"/>
  <c r="AB164" i="30"/>
  <c r="AC164" i="30"/>
  <c r="AD164" i="30"/>
  <c r="AE164" i="30"/>
  <c r="AF164" i="30"/>
  <c r="AG164" i="30"/>
  <c r="AH164" i="30"/>
  <c r="C165" i="30"/>
  <c r="D165" i="30"/>
  <c r="E165" i="30"/>
  <c r="F165" i="30"/>
  <c r="G165" i="30"/>
  <c r="H165" i="30"/>
  <c r="I165" i="30"/>
  <c r="J165" i="30"/>
  <c r="K165" i="30"/>
  <c r="L165" i="30"/>
  <c r="M165" i="30"/>
  <c r="N165" i="30"/>
  <c r="O165" i="30"/>
  <c r="P165" i="30"/>
  <c r="Q165" i="30"/>
  <c r="X165" i="30"/>
  <c r="Y165" i="30"/>
  <c r="Z165" i="30"/>
  <c r="AA165" i="30"/>
  <c r="AB165" i="30"/>
  <c r="AC165" i="30"/>
  <c r="AD165" i="30"/>
  <c r="AE165" i="30"/>
  <c r="AF165" i="30"/>
  <c r="AG165" i="30"/>
  <c r="AH165" i="30"/>
  <c r="C166" i="30"/>
  <c r="D166" i="30"/>
  <c r="E166" i="30"/>
  <c r="F166" i="30"/>
  <c r="G166" i="30"/>
  <c r="H166" i="30"/>
  <c r="I166" i="30"/>
  <c r="J166" i="30"/>
  <c r="K166" i="30"/>
  <c r="L166" i="30"/>
  <c r="M166" i="30"/>
  <c r="N166" i="30"/>
  <c r="O166" i="30"/>
  <c r="P166" i="30"/>
  <c r="Q166" i="30"/>
  <c r="X166" i="30"/>
  <c r="Y166" i="30"/>
  <c r="Z166" i="30"/>
  <c r="AA166" i="30"/>
  <c r="AB166" i="30"/>
  <c r="AC166" i="30"/>
  <c r="AD166" i="30"/>
  <c r="AE166" i="30"/>
  <c r="AF166" i="30"/>
  <c r="AG166" i="30"/>
  <c r="AH166" i="30"/>
  <c r="C167" i="30"/>
  <c r="D167" i="30"/>
  <c r="E167" i="30"/>
  <c r="F167" i="30"/>
  <c r="G167" i="30"/>
  <c r="H167" i="30"/>
  <c r="I167" i="30"/>
  <c r="J167" i="30"/>
  <c r="K167" i="30"/>
  <c r="L167" i="30"/>
  <c r="M167" i="30"/>
  <c r="N167" i="30"/>
  <c r="O167" i="30"/>
  <c r="P167" i="30"/>
  <c r="Q167" i="30"/>
  <c r="X167" i="30"/>
  <c r="Y167" i="30"/>
  <c r="Z167" i="30"/>
  <c r="AA167" i="30"/>
  <c r="AB167" i="30"/>
  <c r="AC167" i="30"/>
  <c r="AD167" i="30"/>
  <c r="AE167" i="30"/>
  <c r="AF167" i="30"/>
  <c r="AG167" i="30"/>
  <c r="AH167" i="30"/>
  <c r="C168" i="30"/>
  <c r="D168" i="30"/>
  <c r="E168" i="30"/>
  <c r="F168" i="30"/>
  <c r="G168" i="30"/>
  <c r="H168" i="30"/>
  <c r="I168" i="30"/>
  <c r="J168" i="30"/>
  <c r="K168" i="30"/>
  <c r="L168" i="30"/>
  <c r="M168" i="30"/>
  <c r="N168" i="30"/>
  <c r="O168" i="30"/>
  <c r="P168" i="30"/>
  <c r="Q168" i="30"/>
  <c r="X168" i="30"/>
  <c r="Y168" i="30"/>
  <c r="Z168" i="30"/>
  <c r="AA168" i="30"/>
  <c r="AB168" i="30"/>
  <c r="AC168" i="30"/>
  <c r="AD168" i="30"/>
  <c r="AE168" i="30"/>
  <c r="AF168" i="30"/>
  <c r="AG168" i="30"/>
  <c r="AH168" i="30"/>
  <c r="C169" i="30"/>
  <c r="D169" i="30"/>
  <c r="E169" i="30"/>
  <c r="F169" i="30"/>
  <c r="G169" i="30"/>
  <c r="H169" i="30"/>
  <c r="I169" i="30"/>
  <c r="J169" i="30"/>
  <c r="K169" i="30"/>
  <c r="L169" i="30"/>
  <c r="M169" i="30"/>
  <c r="N169" i="30"/>
  <c r="O169" i="30"/>
  <c r="P169" i="30"/>
  <c r="Q169" i="30"/>
  <c r="X169" i="30"/>
  <c r="Y169" i="30"/>
  <c r="Z169" i="30"/>
  <c r="AA169" i="30"/>
  <c r="AB169" i="30"/>
  <c r="AC169" i="30"/>
  <c r="AD169" i="30"/>
  <c r="AE169" i="30"/>
  <c r="AF169" i="30"/>
  <c r="AG169" i="30"/>
  <c r="AH169" i="30"/>
  <c r="C170" i="30"/>
  <c r="D170" i="30"/>
  <c r="E170" i="30"/>
  <c r="F170" i="30"/>
  <c r="G170" i="30"/>
  <c r="H170" i="30"/>
  <c r="I170" i="30"/>
  <c r="J170" i="30"/>
  <c r="K170" i="30"/>
  <c r="L170" i="30"/>
  <c r="M170" i="30"/>
  <c r="N170" i="30"/>
  <c r="O170" i="30"/>
  <c r="P170" i="30"/>
  <c r="Q170" i="30"/>
  <c r="X170" i="30"/>
  <c r="Y170" i="30"/>
  <c r="Z170" i="30"/>
  <c r="AA170" i="30"/>
  <c r="AB170" i="30"/>
  <c r="AC170" i="30"/>
  <c r="AD170" i="30"/>
  <c r="AE170" i="30"/>
  <c r="AF170" i="30"/>
  <c r="AG170" i="30"/>
  <c r="AH170" i="30"/>
  <c r="C171" i="30"/>
  <c r="D171" i="30"/>
  <c r="E171" i="30"/>
  <c r="F171" i="30"/>
  <c r="G171" i="30"/>
  <c r="H171" i="30"/>
  <c r="I171" i="30"/>
  <c r="J171" i="30"/>
  <c r="K171" i="30"/>
  <c r="L171" i="30"/>
  <c r="M171" i="30"/>
  <c r="N171" i="30"/>
  <c r="O171" i="30"/>
  <c r="P171" i="30"/>
  <c r="Q171" i="30"/>
  <c r="X171" i="30"/>
  <c r="Y171" i="30"/>
  <c r="Z171" i="30"/>
  <c r="AA171" i="30"/>
  <c r="AB171" i="30"/>
  <c r="AC171" i="30"/>
  <c r="AD171" i="30"/>
  <c r="AE171" i="30"/>
  <c r="AF171" i="30"/>
  <c r="AG171" i="30"/>
  <c r="AH171" i="30"/>
  <c r="C172" i="30"/>
  <c r="D172" i="30"/>
  <c r="E172" i="30"/>
  <c r="F172" i="30"/>
  <c r="G172" i="30"/>
  <c r="H172" i="30"/>
  <c r="I172" i="30"/>
  <c r="J172" i="30"/>
  <c r="K172" i="30"/>
  <c r="L172" i="30"/>
  <c r="M172" i="30"/>
  <c r="N172" i="30"/>
  <c r="O172" i="30"/>
  <c r="P172" i="30"/>
  <c r="Q172" i="30"/>
  <c r="X172" i="30"/>
  <c r="Y172" i="30"/>
  <c r="Z172" i="30"/>
  <c r="AA172" i="30"/>
  <c r="AB172" i="30"/>
  <c r="AC172" i="30"/>
  <c r="AD172" i="30"/>
  <c r="AE172" i="30"/>
  <c r="AF172" i="30"/>
  <c r="AG172" i="30"/>
  <c r="AH172" i="30"/>
  <c r="C173" i="30"/>
  <c r="D173" i="30"/>
  <c r="E173" i="30"/>
  <c r="F173" i="30"/>
  <c r="G173" i="30"/>
  <c r="H173" i="30"/>
  <c r="I173" i="30"/>
  <c r="J173" i="30"/>
  <c r="K173" i="30"/>
  <c r="L173" i="30"/>
  <c r="M173" i="30"/>
  <c r="N173" i="30"/>
  <c r="O173" i="30"/>
  <c r="P173" i="30"/>
  <c r="Q173" i="30"/>
  <c r="X173" i="30"/>
  <c r="Y173" i="30"/>
  <c r="Z173" i="30"/>
  <c r="AA173" i="30"/>
  <c r="AB173" i="30"/>
  <c r="AC173" i="30"/>
  <c r="AD173" i="30"/>
  <c r="AE173" i="30"/>
  <c r="AF173" i="30"/>
  <c r="AG173" i="30"/>
  <c r="AH173" i="30"/>
  <c r="C174" i="30"/>
  <c r="D174" i="30"/>
  <c r="E174" i="30"/>
  <c r="F174" i="30"/>
  <c r="G174" i="30"/>
  <c r="H174" i="30"/>
  <c r="I174" i="30"/>
  <c r="J174" i="30"/>
  <c r="K174" i="30"/>
  <c r="L174" i="30"/>
  <c r="M174" i="30"/>
  <c r="N174" i="30"/>
  <c r="O174" i="30"/>
  <c r="P174" i="30"/>
  <c r="Q174" i="30"/>
  <c r="X174" i="30"/>
  <c r="Y174" i="30"/>
  <c r="Z174" i="30"/>
  <c r="AA174" i="30"/>
  <c r="AB174" i="30"/>
  <c r="AC174" i="30"/>
  <c r="AD174" i="30"/>
  <c r="AE174" i="30"/>
  <c r="AF174" i="30"/>
  <c r="AG174" i="30"/>
  <c r="AH174" i="30"/>
  <c r="C175" i="30"/>
  <c r="D175" i="30"/>
  <c r="E175" i="30"/>
  <c r="F175" i="30"/>
  <c r="G175" i="30"/>
  <c r="H175" i="30"/>
  <c r="I175" i="30"/>
  <c r="J175" i="30"/>
  <c r="K175" i="30"/>
  <c r="L175" i="30"/>
  <c r="M175" i="30"/>
  <c r="N175" i="30"/>
  <c r="O175" i="30"/>
  <c r="P175" i="30"/>
  <c r="Q175" i="30"/>
  <c r="X175" i="30"/>
  <c r="Y175" i="30"/>
  <c r="Z175" i="30"/>
  <c r="AA175" i="30"/>
  <c r="AB175" i="30"/>
  <c r="AC175" i="30"/>
  <c r="AD175" i="30"/>
  <c r="AE175" i="30"/>
  <c r="AF175" i="30"/>
  <c r="AG175" i="30"/>
  <c r="AH175" i="30"/>
  <c r="C176" i="30"/>
  <c r="D176" i="30"/>
  <c r="E176" i="30"/>
  <c r="F176" i="30"/>
  <c r="G176" i="30"/>
  <c r="H176" i="30"/>
  <c r="I176" i="30"/>
  <c r="J176" i="30"/>
  <c r="K176" i="30"/>
  <c r="L176" i="30"/>
  <c r="M176" i="30"/>
  <c r="N176" i="30"/>
  <c r="O176" i="30"/>
  <c r="P176" i="30"/>
  <c r="Q176" i="30"/>
  <c r="X176" i="30"/>
  <c r="Y176" i="30"/>
  <c r="Z176" i="30"/>
  <c r="AA176" i="30"/>
  <c r="AB176" i="30"/>
  <c r="AC176" i="30"/>
  <c r="AD176" i="30"/>
  <c r="AE176" i="30"/>
  <c r="AF176" i="30"/>
  <c r="AG176" i="30"/>
  <c r="AH176" i="30"/>
  <c r="C177" i="30"/>
  <c r="D177" i="30"/>
  <c r="E177" i="30"/>
  <c r="F177" i="30"/>
  <c r="G177" i="30"/>
  <c r="H177" i="30"/>
  <c r="I177" i="30"/>
  <c r="J177" i="30"/>
  <c r="K177" i="30"/>
  <c r="L177" i="30"/>
  <c r="M177" i="30"/>
  <c r="N177" i="30"/>
  <c r="O177" i="30"/>
  <c r="P177" i="30"/>
  <c r="Q177" i="30"/>
  <c r="X177" i="30"/>
  <c r="Y177" i="30"/>
  <c r="Z177" i="30"/>
  <c r="AA177" i="30"/>
  <c r="AB177" i="30"/>
  <c r="AC177" i="30"/>
  <c r="AD177" i="30"/>
  <c r="AE177" i="30"/>
  <c r="AF177" i="30"/>
  <c r="AG177" i="30"/>
  <c r="AH177" i="30"/>
  <c r="C178" i="30"/>
  <c r="D178" i="30"/>
  <c r="E178" i="30"/>
  <c r="F178" i="30"/>
  <c r="G178" i="30"/>
  <c r="H178" i="30"/>
  <c r="I178" i="30"/>
  <c r="J178" i="30"/>
  <c r="K178" i="30"/>
  <c r="L178" i="30"/>
  <c r="M178" i="30"/>
  <c r="N178" i="30"/>
  <c r="O178" i="30"/>
  <c r="P178" i="30"/>
  <c r="Q178" i="30"/>
  <c r="X178" i="30"/>
  <c r="Y178" i="30"/>
  <c r="Z178" i="30"/>
  <c r="AA178" i="30"/>
  <c r="AB178" i="30"/>
  <c r="AC178" i="30"/>
  <c r="AD178" i="30"/>
  <c r="AE178" i="30"/>
  <c r="AF178" i="30"/>
  <c r="AG178" i="30"/>
  <c r="AH178" i="30"/>
  <c r="C179" i="30"/>
  <c r="D179" i="30"/>
  <c r="E179" i="30"/>
  <c r="F179" i="30"/>
  <c r="G179" i="30"/>
  <c r="H179" i="30"/>
  <c r="I179" i="30"/>
  <c r="J179" i="30"/>
  <c r="K179" i="30"/>
  <c r="L179" i="30"/>
  <c r="M179" i="30"/>
  <c r="N179" i="30"/>
  <c r="O179" i="30"/>
  <c r="P179" i="30"/>
  <c r="Q179" i="30"/>
  <c r="X179" i="30"/>
  <c r="Y179" i="30"/>
  <c r="Z179" i="30"/>
  <c r="AA179" i="30"/>
  <c r="AB179" i="30"/>
  <c r="AC179" i="30"/>
  <c r="AD179" i="30"/>
  <c r="AE179" i="30"/>
  <c r="AF179" i="30"/>
  <c r="AG179" i="30"/>
  <c r="AH179" i="30"/>
  <c r="C180" i="30"/>
  <c r="D180" i="30"/>
  <c r="E180" i="30"/>
  <c r="F180" i="30"/>
  <c r="G180" i="30"/>
  <c r="H180" i="30"/>
  <c r="I180" i="30"/>
  <c r="J180" i="30"/>
  <c r="K180" i="30"/>
  <c r="L180" i="30"/>
  <c r="M180" i="30"/>
  <c r="N180" i="30"/>
  <c r="O180" i="30"/>
  <c r="P180" i="30"/>
  <c r="Q180" i="30"/>
  <c r="X180" i="30"/>
  <c r="Y180" i="30"/>
  <c r="Z180" i="30"/>
  <c r="AA180" i="30"/>
  <c r="AB180" i="30"/>
  <c r="AC180" i="30"/>
  <c r="AD180" i="30"/>
  <c r="AE180" i="30"/>
  <c r="AF180" i="30"/>
  <c r="AG180" i="30"/>
  <c r="AH180" i="30"/>
  <c r="C181" i="30"/>
  <c r="D181" i="30"/>
  <c r="E181" i="30"/>
  <c r="F181" i="30"/>
  <c r="G181" i="30"/>
  <c r="H181" i="30"/>
  <c r="I181" i="30"/>
  <c r="J181" i="30"/>
  <c r="K181" i="30"/>
  <c r="L181" i="30"/>
  <c r="M181" i="30"/>
  <c r="N181" i="30"/>
  <c r="O181" i="30"/>
  <c r="P181" i="30"/>
  <c r="Q181" i="30"/>
  <c r="X181" i="30"/>
  <c r="Y181" i="30"/>
  <c r="Z181" i="30"/>
  <c r="AA181" i="30"/>
  <c r="AB181" i="30"/>
  <c r="AC181" i="30"/>
  <c r="AD181" i="30"/>
  <c r="AE181" i="30"/>
  <c r="AF181" i="30"/>
  <c r="AG181" i="30"/>
  <c r="AH181" i="30"/>
  <c r="C182" i="30"/>
  <c r="D182" i="30"/>
  <c r="E182" i="30"/>
  <c r="F182" i="30"/>
  <c r="G182" i="30"/>
  <c r="H182" i="30"/>
  <c r="I182" i="30"/>
  <c r="J182" i="30"/>
  <c r="K182" i="30"/>
  <c r="L182" i="30"/>
  <c r="M182" i="30"/>
  <c r="N182" i="30"/>
  <c r="O182" i="30"/>
  <c r="P182" i="30"/>
  <c r="Q182" i="30"/>
  <c r="X182" i="30"/>
  <c r="Y182" i="30"/>
  <c r="Z182" i="30"/>
  <c r="AA182" i="30"/>
  <c r="AB182" i="30"/>
  <c r="AC182" i="30"/>
  <c r="AD182" i="30"/>
  <c r="AE182" i="30"/>
  <c r="AF182" i="30"/>
  <c r="AG182" i="30"/>
  <c r="AH182" i="30"/>
  <c r="C183" i="30"/>
  <c r="D183" i="30"/>
  <c r="E183" i="30"/>
  <c r="F183" i="30"/>
  <c r="G183" i="30"/>
  <c r="H183" i="30"/>
  <c r="I183" i="30"/>
  <c r="J183" i="30"/>
  <c r="K183" i="30"/>
  <c r="L183" i="30"/>
  <c r="M183" i="30"/>
  <c r="N183" i="30"/>
  <c r="O183" i="30"/>
  <c r="P183" i="30"/>
  <c r="Q183" i="30"/>
  <c r="X183" i="30"/>
  <c r="Y183" i="30"/>
  <c r="Z183" i="30"/>
  <c r="AA183" i="30"/>
  <c r="AB183" i="30"/>
  <c r="AC183" i="30"/>
  <c r="AD183" i="30"/>
  <c r="AE183" i="30"/>
  <c r="AF183" i="30"/>
  <c r="AG183" i="30"/>
  <c r="AH183" i="30"/>
  <c r="C184" i="30"/>
  <c r="D184" i="30"/>
  <c r="E184" i="30"/>
  <c r="F184" i="30"/>
  <c r="G184" i="30"/>
  <c r="H184" i="30"/>
  <c r="I184" i="30"/>
  <c r="J184" i="30"/>
  <c r="K184" i="30"/>
  <c r="L184" i="30"/>
  <c r="M184" i="30"/>
  <c r="N184" i="30"/>
  <c r="O184" i="30"/>
  <c r="P184" i="30"/>
  <c r="Q184" i="30"/>
  <c r="X184" i="30"/>
  <c r="Y184" i="30"/>
  <c r="Z184" i="30"/>
  <c r="AA184" i="30"/>
  <c r="AB184" i="30"/>
  <c r="AC184" i="30"/>
  <c r="AD184" i="30"/>
  <c r="AE184" i="30"/>
  <c r="AF184" i="30"/>
  <c r="AG184" i="30"/>
  <c r="AH184" i="30"/>
  <c r="C185" i="30"/>
  <c r="D185" i="30"/>
  <c r="E185" i="30"/>
  <c r="F185" i="30"/>
  <c r="G185" i="30"/>
  <c r="H185" i="30"/>
  <c r="I185" i="30"/>
  <c r="J185" i="30"/>
  <c r="K185" i="30"/>
  <c r="L185" i="30"/>
  <c r="M185" i="30"/>
  <c r="N185" i="30"/>
  <c r="O185" i="30"/>
  <c r="P185" i="30"/>
  <c r="Q185" i="30"/>
  <c r="X185" i="30"/>
  <c r="Y185" i="30"/>
  <c r="Z185" i="30"/>
  <c r="AA185" i="30"/>
  <c r="AB185" i="30"/>
  <c r="AC185" i="30"/>
  <c r="AD185" i="30"/>
  <c r="AE185" i="30"/>
  <c r="AF185" i="30"/>
  <c r="AG185" i="30"/>
  <c r="AH185" i="30"/>
  <c r="C186" i="30"/>
  <c r="D186" i="30"/>
  <c r="E186" i="30"/>
  <c r="F186" i="30"/>
  <c r="G186" i="30"/>
  <c r="H186" i="30"/>
  <c r="I186" i="30"/>
  <c r="J186" i="30"/>
  <c r="K186" i="30"/>
  <c r="L186" i="30"/>
  <c r="M186" i="30"/>
  <c r="N186" i="30"/>
  <c r="O186" i="30"/>
  <c r="P186" i="30"/>
  <c r="Q186" i="30"/>
  <c r="X186" i="30"/>
  <c r="Y186" i="30"/>
  <c r="Z186" i="30"/>
  <c r="AA186" i="30"/>
  <c r="AB186" i="30"/>
  <c r="AC186" i="30"/>
  <c r="AD186" i="30"/>
  <c r="AE186" i="30"/>
  <c r="AF186" i="30"/>
  <c r="AG186" i="30"/>
  <c r="AH186" i="30"/>
  <c r="C187" i="30"/>
  <c r="D187" i="30"/>
  <c r="E187" i="30"/>
  <c r="F187" i="30"/>
  <c r="G187" i="30"/>
  <c r="H187" i="30"/>
  <c r="I187" i="30"/>
  <c r="J187" i="30"/>
  <c r="K187" i="30"/>
  <c r="L187" i="30"/>
  <c r="M187" i="30"/>
  <c r="N187" i="30"/>
  <c r="O187" i="30"/>
  <c r="P187" i="30"/>
  <c r="Q187" i="30"/>
  <c r="X187" i="30"/>
  <c r="Y187" i="30"/>
  <c r="Z187" i="30"/>
  <c r="AA187" i="30"/>
  <c r="AB187" i="30"/>
  <c r="AC187" i="30"/>
  <c r="AD187" i="30"/>
  <c r="AE187" i="30"/>
  <c r="AF187" i="30"/>
  <c r="AG187" i="30"/>
  <c r="AH187" i="30"/>
  <c r="C188" i="30"/>
  <c r="D188" i="30"/>
  <c r="E188" i="30"/>
  <c r="F188" i="30"/>
  <c r="G188" i="30"/>
  <c r="H188" i="30"/>
  <c r="I188" i="30"/>
  <c r="J188" i="30"/>
  <c r="K188" i="30"/>
  <c r="L188" i="30"/>
  <c r="M188" i="30"/>
  <c r="N188" i="30"/>
  <c r="O188" i="30"/>
  <c r="P188" i="30"/>
  <c r="Q188" i="30"/>
  <c r="X188" i="30"/>
  <c r="Y188" i="30"/>
  <c r="Z188" i="30"/>
  <c r="AA188" i="30"/>
  <c r="AB188" i="30"/>
  <c r="AC188" i="30"/>
  <c r="AD188" i="30"/>
  <c r="AE188" i="30"/>
  <c r="AF188" i="30"/>
  <c r="AG188" i="30"/>
  <c r="AH188" i="30"/>
  <c r="C189" i="30"/>
  <c r="D189" i="30"/>
  <c r="E189" i="30"/>
  <c r="F189" i="30"/>
  <c r="G189" i="30"/>
  <c r="H189" i="30"/>
  <c r="I189" i="30"/>
  <c r="J189" i="30"/>
  <c r="K189" i="30"/>
  <c r="L189" i="30"/>
  <c r="M189" i="30"/>
  <c r="N189" i="30"/>
  <c r="O189" i="30"/>
  <c r="P189" i="30"/>
  <c r="Q189" i="30"/>
  <c r="X189" i="30"/>
  <c r="Y189" i="30"/>
  <c r="Z189" i="30"/>
  <c r="AA189" i="30"/>
  <c r="AB189" i="30"/>
  <c r="AC189" i="30"/>
  <c r="AD189" i="30"/>
  <c r="AE189" i="30"/>
  <c r="AF189" i="30"/>
  <c r="AG189" i="30"/>
  <c r="AH189" i="30"/>
  <c r="C190" i="30"/>
  <c r="D190" i="30"/>
  <c r="E190" i="30"/>
  <c r="F190" i="30"/>
  <c r="G190" i="30"/>
  <c r="H190" i="30"/>
  <c r="I190" i="30"/>
  <c r="J190" i="30"/>
  <c r="K190" i="30"/>
  <c r="L190" i="30"/>
  <c r="M190" i="30"/>
  <c r="N190" i="30"/>
  <c r="O190" i="30"/>
  <c r="P190" i="30"/>
  <c r="Q190" i="30"/>
  <c r="X190" i="30"/>
  <c r="Y190" i="30"/>
  <c r="Z190" i="30"/>
  <c r="AA190" i="30"/>
  <c r="AB190" i="30"/>
  <c r="AC190" i="30"/>
  <c r="AD190" i="30"/>
  <c r="AE190" i="30"/>
  <c r="AF190" i="30"/>
  <c r="AG190" i="30"/>
  <c r="AH190" i="30"/>
  <c r="C191" i="30"/>
  <c r="D191" i="30"/>
  <c r="E191" i="30"/>
  <c r="F191" i="30"/>
  <c r="G191" i="30"/>
  <c r="H191" i="30"/>
  <c r="I191" i="30"/>
  <c r="J191" i="30"/>
  <c r="K191" i="30"/>
  <c r="L191" i="30"/>
  <c r="M191" i="30"/>
  <c r="N191" i="30"/>
  <c r="O191" i="30"/>
  <c r="P191" i="30"/>
  <c r="Q191" i="30"/>
  <c r="X191" i="30"/>
  <c r="Y191" i="30"/>
  <c r="Z191" i="30"/>
  <c r="AA191" i="30"/>
  <c r="AB191" i="30"/>
  <c r="AC191" i="30"/>
  <c r="AD191" i="30"/>
  <c r="AE191" i="30"/>
  <c r="AF191" i="30"/>
  <c r="AG191" i="30"/>
  <c r="AH191" i="30"/>
  <c r="C192" i="30"/>
  <c r="D192" i="30"/>
  <c r="E192" i="30"/>
  <c r="F192" i="30"/>
  <c r="G192" i="30"/>
  <c r="H192" i="30"/>
  <c r="I192" i="30"/>
  <c r="J192" i="30"/>
  <c r="K192" i="30"/>
  <c r="L192" i="30"/>
  <c r="M192" i="30"/>
  <c r="N192" i="30"/>
  <c r="O192" i="30"/>
  <c r="P192" i="30"/>
  <c r="Q192" i="30"/>
  <c r="X192" i="30"/>
  <c r="Y192" i="30"/>
  <c r="Z192" i="30"/>
  <c r="AA192" i="30"/>
  <c r="AB192" i="30"/>
  <c r="AC192" i="30"/>
  <c r="AD192" i="30"/>
  <c r="AE192" i="30"/>
  <c r="AF192" i="30"/>
  <c r="AG192" i="30"/>
  <c r="AH192" i="30"/>
  <c r="C193" i="30"/>
  <c r="D193" i="30"/>
  <c r="E193" i="30"/>
  <c r="F193" i="30"/>
  <c r="G193" i="30"/>
  <c r="H193" i="30"/>
  <c r="I193" i="30"/>
  <c r="J193" i="30"/>
  <c r="K193" i="30"/>
  <c r="L193" i="30"/>
  <c r="M193" i="30"/>
  <c r="N193" i="30"/>
  <c r="O193" i="30"/>
  <c r="P193" i="30"/>
  <c r="Q193" i="30"/>
  <c r="X193" i="30"/>
  <c r="Y193" i="30"/>
  <c r="Z193" i="30"/>
  <c r="AA193" i="30"/>
  <c r="AB193" i="30"/>
  <c r="AC193" i="30"/>
  <c r="AD193" i="30"/>
  <c r="AE193" i="30"/>
  <c r="AF193" i="30"/>
  <c r="AG193" i="30"/>
  <c r="AH193" i="30"/>
  <c r="C194" i="30"/>
  <c r="D194" i="30"/>
  <c r="E194" i="30"/>
  <c r="F194" i="30"/>
  <c r="G194" i="30"/>
  <c r="H194" i="30"/>
  <c r="I194" i="30"/>
  <c r="J194" i="30"/>
  <c r="K194" i="30"/>
  <c r="L194" i="30"/>
  <c r="M194" i="30"/>
  <c r="N194" i="30"/>
  <c r="O194" i="30"/>
  <c r="P194" i="30"/>
  <c r="Q194" i="30"/>
  <c r="X194" i="30"/>
  <c r="Y194" i="30"/>
  <c r="Z194" i="30"/>
  <c r="AA194" i="30"/>
  <c r="AB194" i="30"/>
  <c r="AC194" i="30"/>
  <c r="AD194" i="30"/>
  <c r="AE194" i="30"/>
  <c r="AF194" i="30"/>
  <c r="AG194" i="30"/>
  <c r="AH194" i="30"/>
  <c r="C195" i="30"/>
  <c r="D195" i="30"/>
  <c r="E195" i="30"/>
  <c r="F195" i="30"/>
  <c r="G195" i="30"/>
  <c r="H195" i="30"/>
  <c r="I195" i="30"/>
  <c r="J195" i="30"/>
  <c r="K195" i="30"/>
  <c r="L195" i="30"/>
  <c r="M195" i="30"/>
  <c r="N195" i="30"/>
  <c r="O195" i="30"/>
  <c r="P195" i="30"/>
  <c r="Q195" i="30"/>
  <c r="X195" i="30"/>
  <c r="Y195" i="30"/>
  <c r="Z195" i="30"/>
  <c r="AA195" i="30"/>
  <c r="AB195" i="30"/>
  <c r="AC195" i="30"/>
  <c r="AD195" i="30"/>
  <c r="AE195" i="30"/>
  <c r="AF195" i="30"/>
  <c r="AG195" i="30"/>
  <c r="AH195" i="30"/>
  <c r="C196" i="30"/>
  <c r="D196" i="30"/>
  <c r="E196" i="30"/>
  <c r="F196" i="30"/>
  <c r="G196" i="30"/>
  <c r="H196" i="30"/>
  <c r="I196" i="30"/>
  <c r="J196" i="30"/>
  <c r="K196" i="30"/>
  <c r="L196" i="30"/>
  <c r="M196" i="30"/>
  <c r="N196" i="30"/>
  <c r="O196" i="30"/>
  <c r="P196" i="30"/>
  <c r="Q196" i="30"/>
  <c r="X196" i="30"/>
  <c r="Y196" i="30"/>
  <c r="Z196" i="30"/>
  <c r="AA196" i="30"/>
  <c r="AB196" i="30"/>
  <c r="AC196" i="30"/>
  <c r="AD196" i="30"/>
  <c r="AE196" i="30"/>
  <c r="AF196" i="30"/>
  <c r="AG196" i="30"/>
  <c r="AH196" i="30"/>
  <c r="C197" i="30"/>
  <c r="D197" i="30"/>
  <c r="E197" i="30"/>
  <c r="F197" i="30"/>
  <c r="G197" i="30"/>
  <c r="H197" i="30"/>
  <c r="I197" i="30"/>
  <c r="J197" i="30"/>
  <c r="K197" i="30"/>
  <c r="L197" i="30"/>
  <c r="M197" i="30"/>
  <c r="N197" i="30"/>
  <c r="O197" i="30"/>
  <c r="P197" i="30"/>
  <c r="Q197" i="30"/>
  <c r="X197" i="30"/>
  <c r="Y197" i="30"/>
  <c r="Z197" i="30"/>
  <c r="AA197" i="30"/>
  <c r="AB197" i="30"/>
  <c r="AC197" i="30"/>
  <c r="AD197" i="30"/>
  <c r="AE197" i="30"/>
  <c r="AF197" i="30"/>
  <c r="AG197" i="30"/>
  <c r="AH197" i="30"/>
  <c r="C198" i="30"/>
  <c r="D198" i="30"/>
  <c r="E198" i="30"/>
  <c r="F198" i="30"/>
  <c r="G198" i="30"/>
  <c r="H198" i="30"/>
  <c r="I198" i="30"/>
  <c r="J198" i="30"/>
  <c r="K198" i="30"/>
  <c r="L198" i="30"/>
  <c r="M198" i="30"/>
  <c r="N198" i="30"/>
  <c r="O198" i="30"/>
  <c r="P198" i="30"/>
  <c r="Q198" i="30"/>
  <c r="X198" i="30"/>
  <c r="Y198" i="30"/>
  <c r="Z198" i="30"/>
  <c r="AA198" i="30"/>
  <c r="AB198" i="30"/>
  <c r="AC198" i="30"/>
  <c r="AD198" i="30"/>
  <c r="AE198" i="30"/>
  <c r="AF198" i="30"/>
  <c r="AG198" i="30"/>
  <c r="AH198" i="30"/>
  <c r="C199" i="30"/>
  <c r="D199" i="30"/>
  <c r="E199" i="30"/>
  <c r="F199" i="30"/>
  <c r="G199" i="30"/>
  <c r="H199" i="30"/>
  <c r="I199" i="30"/>
  <c r="J199" i="30"/>
  <c r="K199" i="30"/>
  <c r="L199" i="30"/>
  <c r="M199" i="30"/>
  <c r="N199" i="30"/>
  <c r="O199" i="30"/>
  <c r="P199" i="30"/>
  <c r="Q199" i="30"/>
  <c r="X199" i="30"/>
  <c r="Y199" i="30"/>
  <c r="Z199" i="30"/>
  <c r="AA199" i="30"/>
  <c r="AB199" i="30"/>
  <c r="AC199" i="30"/>
  <c r="AD199" i="30"/>
  <c r="AE199" i="30"/>
  <c r="AF199" i="30"/>
  <c r="AG199" i="30"/>
  <c r="AH199" i="30"/>
  <c r="C200" i="30"/>
  <c r="D200" i="30"/>
  <c r="E200" i="30"/>
  <c r="F200" i="30"/>
  <c r="G200" i="30"/>
  <c r="H200" i="30"/>
  <c r="I200" i="30"/>
  <c r="J200" i="30"/>
  <c r="K200" i="30"/>
  <c r="L200" i="30"/>
  <c r="M200" i="30"/>
  <c r="N200" i="30"/>
  <c r="O200" i="30"/>
  <c r="P200" i="30"/>
  <c r="Q200" i="30"/>
  <c r="X200" i="30"/>
  <c r="Y200" i="30"/>
  <c r="Z200" i="30"/>
  <c r="AA200" i="30"/>
  <c r="AB200" i="30"/>
  <c r="AC200" i="30"/>
  <c r="AD200" i="30"/>
  <c r="AE200" i="30"/>
  <c r="AF200" i="30"/>
  <c r="AG200" i="30"/>
  <c r="AH200" i="30"/>
  <c r="C201" i="30"/>
  <c r="D201" i="30"/>
  <c r="E201" i="30"/>
  <c r="F201" i="30"/>
  <c r="G201" i="30"/>
  <c r="H201" i="30"/>
  <c r="I201" i="30"/>
  <c r="J201" i="30"/>
  <c r="K201" i="30"/>
  <c r="L201" i="30"/>
  <c r="M201" i="30"/>
  <c r="N201" i="30"/>
  <c r="O201" i="30"/>
  <c r="P201" i="30"/>
  <c r="Q201" i="30"/>
  <c r="X201" i="30"/>
  <c r="Y201" i="30"/>
  <c r="Z201" i="30"/>
  <c r="AA201" i="30"/>
  <c r="AB201" i="30"/>
  <c r="AC201" i="30"/>
  <c r="AD201" i="30"/>
  <c r="AE201" i="30"/>
  <c r="AF201" i="30"/>
  <c r="AG201" i="30"/>
  <c r="AH201" i="30"/>
  <c r="C202" i="30"/>
  <c r="D202" i="30"/>
  <c r="E202" i="30"/>
  <c r="F202" i="30"/>
  <c r="G202" i="30"/>
  <c r="H202" i="30"/>
  <c r="I202" i="30"/>
  <c r="J202" i="30"/>
  <c r="K202" i="30"/>
  <c r="L202" i="30"/>
  <c r="M202" i="30"/>
  <c r="N202" i="30"/>
  <c r="O202" i="30"/>
  <c r="P202" i="30"/>
  <c r="Q202" i="30"/>
  <c r="X202" i="30"/>
  <c r="Y202" i="30"/>
  <c r="Z202" i="30"/>
  <c r="AA202" i="30"/>
  <c r="AB202" i="30"/>
  <c r="AC202" i="30"/>
  <c r="AD202" i="30"/>
  <c r="AE202" i="30"/>
  <c r="AF202" i="30"/>
  <c r="AG202" i="30"/>
  <c r="AH202" i="30"/>
  <c r="C203" i="30"/>
  <c r="D203" i="30"/>
  <c r="E203" i="30"/>
  <c r="F203" i="30"/>
  <c r="G203" i="30"/>
  <c r="H203" i="30"/>
  <c r="I203" i="30"/>
  <c r="J203" i="30"/>
  <c r="K203" i="30"/>
  <c r="L203" i="30"/>
  <c r="M203" i="30"/>
  <c r="N203" i="30"/>
  <c r="O203" i="30"/>
  <c r="P203" i="30"/>
  <c r="Q203" i="30"/>
  <c r="X203" i="30"/>
  <c r="Y203" i="30"/>
  <c r="Z203" i="30"/>
  <c r="AA203" i="30"/>
  <c r="AB203" i="30"/>
  <c r="AC203" i="30"/>
  <c r="AD203" i="30"/>
  <c r="AE203" i="30"/>
  <c r="AF203" i="30"/>
  <c r="AG203" i="30"/>
  <c r="AH203" i="30"/>
  <c r="C204" i="30"/>
  <c r="D204" i="30"/>
  <c r="E204" i="30"/>
  <c r="F204" i="30"/>
  <c r="G204" i="30"/>
  <c r="H204" i="30"/>
  <c r="I204" i="30"/>
  <c r="J204" i="30"/>
  <c r="K204" i="30"/>
  <c r="L204" i="30"/>
  <c r="M204" i="30"/>
  <c r="N204" i="30"/>
  <c r="O204" i="30"/>
  <c r="P204" i="30"/>
  <c r="Q204" i="30"/>
  <c r="X204" i="30"/>
  <c r="Y204" i="30"/>
  <c r="Z204" i="30"/>
  <c r="AA204" i="30"/>
  <c r="AB204" i="30"/>
  <c r="AC204" i="30"/>
  <c r="AD204" i="30"/>
  <c r="AE204" i="30"/>
  <c r="AF204" i="30"/>
  <c r="AG204" i="30"/>
  <c r="AH204" i="30"/>
  <c r="C205" i="30"/>
  <c r="D205" i="30"/>
  <c r="E205" i="30"/>
  <c r="F205" i="30"/>
  <c r="G205" i="30"/>
  <c r="H205" i="30"/>
  <c r="I205" i="30"/>
  <c r="J205" i="30"/>
  <c r="K205" i="30"/>
  <c r="L205" i="30"/>
  <c r="M205" i="30"/>
  <c r="N205" i="30"/>
  <c r="O205" i="30"/>
  <c r="P205" i="30"/>
  <c r="Q205" i="30"/>
  <c r="X205" i="30"/>
  <c r="Y205" i="30"/>
  <c r="Z205" i="30"/>
  <c r="AA205" i="30"/>
  <c r="AB205" i="30"/>
  <c r="AC205" i="30"/>
  <c r="AD205" i="30"/>
  <c r="AE205" i="30"/>
  <c r="AF205" i="30"/>
  <c r="AG205" i="30"/>
  <c r="AH205" i="30"/>
  <c r="C206" i="30"/>
  <c r="D206" i="30"/>
  <c r="E206" i="30"/>
  <c r="F206" i="30"/>
  <c r="G206" i="30"/>
  <c r="H206" i="30"/>
  <c r="I206" i="30"/>
  <c r="J206" i="30"/>
  <c r="K206" i="30"/>
  <c r="L206" i="30"/>
  <c r="M206" i="30"/>
  <c r="N206" i="30"/>
  <c r="O206" i="30"/>
  <c r="P206" i="30"/>
  <c r="Q206" i="30"/>
  <c r="X206" i="30"/>
  <c r="Y206" i="30"/>
  <c r="Z206" i="30"/>
  <c r="AA206" i="30"/>
  <c r="AB206" i="30"/>
  <c r="AC206" i="30"/>
  <c r="AD206" i="30"/>
  <c r="AE206" i="30"/>
  <c r="AF206" i="30"/>
  <c r="AG206" i="30"/>
  <c r="AH206" i="30"/>
  <c r="C207" i="30"/>
  <c r="D207" i="30"/>
  <c r="E207" i="30"/>
  <c r="F207" i="30"/>
  <c r="G207" i="30"/>
  <c r="H207" i="30"/>
  <c r="I207" i="30"/>
  <c r="J207" i="30"/>
  <c r="K207" i="30"/>
  <c r="L207" i="30"/>
  <c r="M207" i="30"/>
  <c r="N207" i="30"/>
  <c r="O207" i="30"/>
  <c r="P207" i="30"/>
  <c r="Q207" i="30"/>
  <c r="X207" i="30"/>
  <c r="Y207" i="30"/>
  <c r="Z207" i="30"/>
  <c r="AA207" i="30"/>
  <c r="AB207" i="30"/>
  <c r="AC207" i="30"/>
  <c r="AD207" i="30"/>
  <c r="AE207" i="30"/>
  <c r="AF207" i="30"/>
  <c r="AG207" i="30"/>
  <c r="AH207" i="30"/>
  <c r="C208" i="30"/>
  <c r="D208" i="30"/>
  <c r="E208" i="30"/>
  <c r="F208" i="30"/>
  <c r="G208" i="30"/>
  <c r="H208" i="30"/>
  <c r="I208" i="30"/>
  <c r="J208" i="30"/>
  <c r="K208" i="30"/>
  <c r="L208" i="30"/>
  <c r="M208" i="30"/>
  <c r="N208" i="30"/>
  <c r="O208" i="30"/>
  <c r="P208" i="30"/>
  <c r="Q208" i="30"/>
  <c r="X208" i="30"/>
  <c r="Y208" i="30"/>
  <c r="Z208" i="30"/>
  <c r="AA208" i="30"/>
  <c r="AB208" i="30"/>
  <c r="AC208" i="30"/>
  <c r="AD208" i="30"/>
  <c r="AE208" i="30"/>
  <c r="AF208" i="30"/>
  <c r="AG208" i="30"/>
  <c r="AH208" i="30"/>
  <c r="C209" i="30"/>
  <c r="D209" i="30"/>
  <c r="E209" i="30"/>
  <c r="F209" i="30"/>
  <c r="G209" i="30"/>
  <c r="H209" i="30"/>
  <c r="I209" i="30"/>
  <c r="J209" i="30"/>
  <c r="K209" i="30"/>
  <c r="L209" i="30"/>
  <c r="M209" i="30"/>
  <c r="N209" i="30"/>
  <c r="O209" i="30"/>
  <c r="P209" i="30"/>
  <c r="Q209" i="30"/>
  <c r="X209" i="30"/>
  <c r="Y209" i="30"/>
  <c r="Z209" i="30"/>
  <c r="AA209" i="30"/>
  <c r="AB209" i="30"/>
  <c r="AC209" i="30"/>
  <c r="AD209" i="30"/>
  <c r="AE209" i="30"/>
  <c r="AF209" i="30"/>
  <c r="AG209" i="30"/>
  <c r="AH209" i="30"/>
  <c r="C210" i="30"/>
  <c r="D210" i="30"/>
  <c r="E210" i="30"/>
  <c r="F210" i="30"/>
  <c r="G210" i="30"/>
  <c r="H210" i="30"/>
  <c r="I210" i="30"/>
  <c r="J210" i="30"/>
  <c r="K210" i="30"/>
  <c r="L210" i="30"/>
  <c r="M210" i="30"/>
  <c r="N210" i="30"/>
  <c r="O210" i="30"/>
  <c r="P210" i="30"/>
  <c r="Q210" i="30"/>
  <c r="X210" i="30"/>
  <c r="Y210" i="30"/>
  <c r="Z210" i="30"/>
  <c r="AA210" i="30"/>
  <c r="AB210" i="30"/>
  <c r="AC210" i="30"/>
  <c r="AD210" i="30"/>
  <c r="AE210" i="30"/>
  <c r="AF210" i="30"/>
  <c r="AG210" i="30"/>
  <c r="AH210" i="30"/>
  <c r="C211" i="30"/>
  <c r="D211" i="30"/>
  <c r="E211" i="30"/>
  <c r="F211" i="30"/>
  <c r="G211" i="30"/>
  <c r="H211" i="30"/>
  <c r="I211" i="30"/>
  <c r="J211" i="30"/>
  <c r="K211" i="30"/>
  <c r="L211" i="30"/>
  <c r="M211" i="30"/>
  <c r="N211" i="30"/>
  <c r="O211" i="30"/>
  <c r="P211" i="30"/>
  <c r="Q211" i="30"/>
  <c r="X211" i="30"/>
  <c r="Y211" i="30"/>
  <c r="Z211" i="30"/>
  <c r="AA211" i="30"/>
  <c r="AB211" i="30"/>
  <c r="AC211" i="30"/>
  <c r="AD211" i="30"/>
  <c r="AE211" i="30"/>
  <c r="AF211" i="30"/>
  <c r="AG211" i="30"/>
  <c r="AH211" i="30"/>
  <c r="C212" i="30"/>
  <c r="D212" i="30"/>
  <c r="E212" i="30"/>
  <c r="F212" i="30"/>
  <c r="G212" i="30"/>
  <c r="H212" i="30"/>
  <c r="I212" i="30"/>
  <c r="J212" i="30"/>
  <c r="K212" i="30"/>
  <c r="L212" i="30"/>
  <c r="M212" i="30"/>
  <c r="N212" i="30"/>
  <c r="O212" i="30"/>
  <c r="P212" i="30"/>
  <c r="Q212" i="30"/>
  <c r="X212" i="30"/>
  <c r="Y212" i="30"/>
  <c r="Z212" i="30"/>
  <c r="AA212" i="30"/>
  <c r="AB212" i="30"/>
  <c r="AC212" i="30"/>
  <c r="AD212" i="30"/>
  <c r="AE212" i="30"/>
  <c r="AF212" i="30"/>
  <c r="AG212" i="30"/>
  <c r="AH212" i="30"/>
  <c r="C213" i="30"/>
  <c r="D213" i="30"/>
  <c r="E213" i="30"/>
  <c r="F213" i="30"/>
  <c r="G213" i="30"/>
  <c r="H213" i="30"/>
  <c r="I213" i="30"/>
  <c r="J213" i="30"/>
  <c r="K213" i="30"/>
  <c r="L213" i="30"/>
  <c r="M213" i="30"/>
  <c r="N213" i="30"/>
  <c r="O213" i="30"/>
  <c r="P213" i="30"/>
  <c r="Q213" i="30"/>
  <c r="X213" i="30"/>
  <c r="Y213" i="30"/>
  <c r="Z213" i="30"/>
  <c r="AA213" i="30"/>
  <c r="AB213" i="30"/>
  <c r="AC213" i="30"/>
  <c r="AD213" i="30"/>
  <c r="AE213" i="30"/>
  <c r="AF213" i="30"/>
  <c r="AG213" i="30"/>
  <c r="AH213" i="30"/>
  <c r="C214" i="30"/>
  <c r="D214" i="30"/>
  <c r="E214" i="30"/>
  <c r="F214" i="30"/>
  <c r="G214" i="30"/>
  <c r="H214" i="30"/>
  <c r="I214" i="30"/>
  <c r="J214" i="30"/>
  <c r="K214" i="30"/>
  <c r="L214" i="30"/>
  <c r="M214" i="30"/>
  <c r="N214" i="30"/>
  <c r="O214" i="30"/>
  <c r="P214" i="30"/>
  <c r="Q214" i="30"/>
  <c r="X214" i="30"/>
  <c r="Y214" i="30"/>
  <c r="Z214" i="30"/>
  <c r="AA214" i="30"/>
  <c r="AB214" i="30"/>
  <c r="AC214" i="30"/>
  <c r="AD214" i="30"/>
  <c r="AE214" i="30"/>
  <c r="AF214" i="30"/>
  <c r="AG214" i="30"/>
  <c r="AH214" i="30"/>
  <c r="C215" i="30"/>
  <c r="D215" i="30"/>
  <c r="E215" i="30"/>
  <c r="F215" i="30"/>
  <c r="G215" i="30"/>
  <c r="H215" i="30"/>
  <c r="I215" i="30"/>
  <c r="J215" i="30"/>
  <c r="K215" i="30"/>
  <c r="L215" i="30"/>
  <c r="M215" i="30"/>
  <c r="N215" i="30"/>
  <c r="O215" i="30"/>
  <c r="P215" i="30"/>
  <c r="Q215" i="30"/>
  <c r="X215" i="30"/>
  <c r="Y215" i="30"/>
  <c r="Z215" i="30"/>
  <c r="AA215" i="30"/>
  <c r="AB215" i="30"/>
  <c r="AC215" i="30"/>
  <c r="AD215" i="30"/>
  <c r="AE215" i="30"/>
  <c r="AF215" i="30"/>
  <c r="AG215" i="30"/>
  <c r="AH215" i="30"/>
  <c r="C216" i="30"/>
  <c r="D216" i="30"/>
  <c r="E216" i="30"/>
  <c r="F216" i="30"/>
  <c r="G216" i="30"/>
  <c r="H216" i="30"/>
  <c r="I216" i="30"/>
  <c r="J216" i="30"/>
  <c r="K216" i="30"/>
  <c r="L216" i="30"/>
  <c r="M216" i="30"/>
  <c r="N216" i="30"/>
  <c r="O216" i="30"/>
  <c r="P216" i="30"/>
  <c r="Q216" i="30"/>
  <c r="X216" i="30"/>
  <c r="Y216" i="30"/>
  <c r="Z216" i="30"/>
  <c r="AA216" i="30"/>
  <c r="AB216" i="30"/>
  <c r="AC216" i="30"/>
  <c r="AD216" i="30"/>
  <c r="AE216" i="30"/>
  <c r="AF216" i="30"/>
  <c r="AG216" i="30"/>
  <c r="AH216" i="30"/>
  <c r="C217" i="30"/>
  <c r="D217" i="30"/>
  <c r="E217" i="30"/>
  <c r="F217" i="30"/>
  <c r="G217" i="30"/>
  <c r="H217" i="30"/>
  <c r="I217" i="30"/>
  <c r="J217" i="30"/>
  <c r="K217" i="30"/>
  <c r="L217" i="30"/>
  <c r="M217" i="30"/>
  <c r="N217" i="30"/>
  <c r="O217" i="30"/>
  <c r="P217" i="30"/>
  <c r="Q217" i="30"/>
  <c r="X217" i="30"/>
  <c r="Y217" i="30"/>
  <c r="Z217" i="30"/>
  <c r="AA217" i="30"/>
  <c r="AB217" i="30"/>
  <c r="AC217" i="30"/>
  <c r="AD217" i="30"/>
  <c r="AE217" i="30"/>
  <c r="AF217" i="30"/>
  <c r="AG217" i="30"/>
  <c r="AH217" i="30"/>
  <c r="C218" i="30"/>
  <c r="D218" i="30"/>
  <c r="E218" i="30"/>
  <c r="F218" i="30"/>
  <c r="G218" i="30"/>
  <c r="H218" i="30"/>
  <c r="I218" i="30"/>
  <c r="J218" i="30"/>
  <c r="K218" i="30"/>
  <c r="L218" i="30"/>
  <c r="M218" i="30"/>
  <c r="N218" i="30"/>
  <c r="O218" i="30"/>
  <c r="P218" i="30"/>
  <c r="Q218" i="30"/>
  <c r="X218" i="30"/>
  <c r="Y218" i="30"/>
  <c r="Z218" i="30"/>
  <c r="AA218" i="30"/>
  <c r="AB218" i="30"/>
  <c r="AC218" i="30"/>
  <c r="AD218" i="30"/>
  <c r="AE218" i="30"/>
  <c r="AF218" i="30"/>
  <c r="AG218" i="30"/>
  <c r="AH218" i="30"/>
  <c r="C219" i="30"/>
  <c r="D219" i="30"/>
  <c r="E219" i="30"/>
  <c r="F219" i="30"/>
  <c r="G219" i="30"/>
  <c r="H219" i="30"/>
  <c r="I219" i="30"/>
  <c r="J219" i="30"/>
  <c r="K219" i="30"/>
  <c r="L219" i="30"/>
  <c r="M219" i="30"/>
  <c r="N219" i="30"/>
  <c r="O219" i="30"/>
  <c r="P219" i="30"/>
  <c r="Q219" i="30"/>
  <c r="X219" i="30"/>
  <c r="Y219" i="30"/>
  <c r="Z219" i="30"/>
  <c r="AA219" i="30"/>
  <c r="AB219" i="30"/>
  <c r="AC219" i="30"/>
  <c r="AD219" i="30"/>
  <c r="AE219" i="30"/>
  <c r="AF219" i="30"/>
  <c r="AG219" i="30"/>
  <c r="AH219" i="30"/>
  <c r="C220" i="30"/>
  <c r="D220" i="30"/>
  <c r="E220" i="30"/>
  <c r="F220" i="30"/>
  <c r="G220" i="30"/>
  <c r="H220" i="30"/>
  <c r="I220" i="30"/>
  <c r="J220" i="30"/>
  <c r="K220" i="30"/>
  <c r="L220" i="30"/>
  <c r="M220" i="30"/>
  <c r="N220" i="30"/>
  <c r="O220" i="30"/>
  <c r="P220" i="30"/>
  <c r="Q220" i="30"/>
  <c r="X220" i="30"/>
  <c r="Y220" i="30"/>
  <c r="Z220" i="30"/>
  <c r="AA220" i="30"/>
  <c r="AB220" i="30"/>
  <c r="AC220" i="30"/>
  <c r="AD220" i="30"/>
  <c r="AE220" i="30"/>
  <c r="AF220" i="30"/>
  <c r="AG220" i="30"/>
  <c r="AH220" i="30"/>
  <c r="C221" i="30"/>
  <c r="D221" i="30"/>
  <c r="E221" i="30"/>
  <c r="F221" i="30"/>
  <c r="G221" i="30"/>
  <c r="H221" i="30"/>
  <c r="I221" i="30"/>
  <c r="J221" i="30"/>
  <c r="K221" i="30"/>
  <c r="L221" i="30"/>
  <c r="M221" i="30"/>
  <c r="N221" i="30"/>
  <c r="O221" i="30"/>
  <c r="P221" i="30"/>
  <c r="Q221" i="30"/>
  <c r="X221" i="30"/>
  <c r="Y221" i="30"/>
  <c r="Z221" i="30"/>
  <c r="AA221" i="30"/>
  <c r="AB221" i="30"/>
  <c r="AC221" i="30"/>
  <c r="AD221" i="30"/>
  <c r="AE221" i="30"/>
  <c r="AF221" i="30"/>
  <c r="AG221" i="30"/>
  <c r="AH221" i="30"/>
  <c r="C222" i="30"/>
  <c r="D222" i="30"/>
  <c r="E222" i="30"/>
  <c r="F222" i="30"/>
  <c r="G222" i="30"/>
  <c r="H222" i="30"/>
  <c r="I222" i="30"/>
  <c r="J222" i="30"/>
  <c r="K222" i="30"/>
  <c r="L222" i="30"/>
  <c r="M222" i="30"/>
  <c r="N222" i="30"/>
  <c r="O222" i="30"/>
  <c r="P222" i="30"/>
  <c r="Q222" i="30"/>
  <c r="X222" i="30"/>
  <c r="Y222" i="30"/>
  <c r="Z222" i="30"/>
  <c r="AA222" i="30"/>
  <c r="AB222" i="30"/>
  <c r="AC222" i="30"/>
  <c r="AD222" i="30"/>
  <c r="AE222" i="30"/>
  <c r="AF222" i="30"/>
  <c r="AG222" i="30"/>
  <c r="AH222" i="30"/>
  <c r="C223" i="30"/>
  <c r="D223" i="30"/>
  <c r="E223" i="30"/>
  <c r="F223" i="30"/>
  <c r="G223" i="30"/>
  <c r="H223" i="30"/>
  <c r="I223" i="30"/>
  <c r="J223" i="30"/>
  <c r="K223" i="30"/>
  <c r="L223" i="30"/>
  <c r="M223" i="30"/>
  <c r="N223" i="30"/>
  <c r="O223" i="30"/>
  <c r="P223" i="30"/>
  <c r="Q223" i="30"/>
  <c r="X223" i="30"/>
  <c r="Y223" i="30"/>
  <c r="Z223" i="30"/>
  <c r="AA223" i="30"/>
  <c r="AB223" i="30"/>
  <c r="AC223" i="30"/>
  <c r="AD223" i="30"/>
  <c r="AE223" i="30"/>
  <c r="AF223" i="30"/>
  <c r="AG223" i="30"/>
  <c r="AH223" i="30"/>
  <c r="C224" i="30"/>
  <c r="D224" i="30"/>
  <c r="E224" i="30"/>
  <c r="F224" i="30"/>
  <c r="G224" i="30"/>
  <c r="H224" i="30"/>
  <c r="I224" i="30"/>
  <c r="J224" i="30"/>
  <c r="K224" i="30"/>
  <c r="L224" i="30"/>
  <c r="M224" i="30"/>
  <c r="N224" i="30"/>
  <c r="O224" i="30"/>
  <c r="P224" i="30"/>
  <c r="Q224" i="30"/>
  <c r="X224" i="30"/>
  <c r="Y224" i="30"/>
  <c r="Z224" i="30"/>
  <c r="AA224" i="30"/>
  <c r="AB224" i="30"/>
  <c r="AC224" i="30"/>
  <c r="AD224" i="30"/>
  <c r="AE224" i="30"/>
  <c r="AF224" i="30"/>
  <c r="AG224" i="30"/>
  <c r="AH224" i="30"/>
  <c r="C225" i="30"/>
  <c r="D225" i="30"/>
  <c r="E225" i="30"/>
  <c r="F225" i="30"/>
  <c r="G225" i="30"/>
  <c r="H225" i="30"/>
  <c r="I225" i="30"/>
  <c r="J225" i="30"/>
  <c r="K225" i="30"/>
  <c r="L225" i="30"/>
  <c r="M225" i="30"/>
  <c r="N225" i="30"/>
  <c r="O225" i="30"/>
  <c r="P225" i="30"/>
  <c r="Q225" i="30"/>
  <c r="X225" i="30"/>
  <c r="Y225" i="30"/>
  <c r="Z225" i="30"/>
  <c r="AA225" i="30"/>
  <c r="AB225" i="30"/>
  <c r="AC225" i="30"/>
  <c r="AD225" i="30"/>
  <c r="AE225" i="30"/>
  <c r="AF225" i="30"/>
  <c r="AG225" i="30"/>
  <c r="AH225" i="30"/>
  <c r="C226" i="30"/>
  <c r="D226" i="30"/>
  <c r="E226" i="30"/>
  <c r="F226" i="30"/>
  <c r="G226" i="30"/>
  <c r="H226" i="30"/>
  <c r="I226" i="30"/>
  <c r="J226" i="30"/>
  <c r="K226" i="30"/>
  <c r="L226" i="30"/>
  <c r="M226" i="30"/>
  <c r="N226" i="30"/>
  <c r="O226" i="30"/>
  <c r="P226" i="30"/>
  <c r="Q226" i="30"/>
  <c r="X226" i="30"/>
  <c r="Y226" i="30"/>
  <c r="Z226" i="30"/>
  <c r="AA226" i="30"/>
  <c r="AB226" i="30"/>
  <c r="AC226" i="30"/>
  <c r="AD226" i="30"/>
  <c r="AE226" i="30"/>
  <c r="AF226" i="30"/>
  <c r="AG226" i="30"/>
  <c r="AH226" i="30"/>
  <c r="E340" i="30" l="1"/>
  <c r="L340" i="30"/>
  <c r="H340" i="30"/>
  <c r="D340" i="30"/>
  <c r="M340" i="30"/>
  <c r="AE340" i="30"/>
  <c r="N340" i="30"/>
  <c r="AA340" i="30"/>
  <c r="C340" i="30"/>
  <c r="X340" i="30"/>
  <c r="Y340" i="30"/>
  <c r="AH340" i="30"/>
  <c r="AD340" i="30"/>
  <c r="K340" i="30"/>
  <c r="A12" i="33" l="1"/>
  <c r="C74" i="30"/>
  <c r="D74" i="30"/>
  <c r="X74" i="30"/>
  <c r="Z74" i="30"/>
  <c r="AA74" i="30"/>
  <c r="AB74" i="30"/>
  <c r="AC74" i="30"/>
  <c r="AD74" i="30"/>
  <c r="AE74" i="30"/>
  <c r="AF74" i="30"/>
  <c r="AG74" i="30"/>
  <c r="AH74" i="30"/>
  <c r="C75" i="30"/>
  <c r="D75" i="30"/>
  <c r="X75" i="30"/>
  <c r="Z75" i="30"/>
  <c r="AA75" i="30"/>
  <c r="AB75" i="30"/>
  <c r="AC75" i="30"/>
  <c r="AD75" i="30"/>
  <c r="AE75" i="30"/>
  <c r="AF75" i="30"/>
  <c r="AG75" i="30"/>
  <c r="AH75" i="30"/>
  <c r="C76" i="30"/>
  <c r="D76" i="30"/>
  <c r="X76" i="30"/>
  <c r="Z76" i="30"/>
  <c r="AA76" i="30"/>
  <c r="AB76" i="30"/>
  <c r="AC76" i="30"/>
  <c r="AD76" i="30"/>
  <c r="AE76" i="30"/>
  <c r="AF76" i="30"/>
  <c r="AG76" i="30"/>
  <c r="AH76" i="30"/>
  <c r="C77" i="30"/>
  <c r="D77" i="30"/>
  <c r="X77" i="30"/>
  <c r="Z77" i="30"/>
  <c r="AA77" i="30"/>
  <c r="AB77" i="30"/>
  <c r="AC77" i="30"/>
  <c r="AD77" i="30"/>
  <c r="AE77" i="30"/>
  <c r="AF77" i="30"/>
  <c r="AG77" i="30"/>
  <c r="AH77" i="30"/>
  <c r="C78" i="30"/>
  <c r="D78" i="30"/>
  <c r="X78" i="30"/>
  <c r="Z78" i="30"/>
  <c r="AA78" i="30"/>
  <c r="AB78" i="30"/>
  <c r="AC78" i="30"/>
  <c r="AD78" i="30"/>
  <c r="AE78" i="30"/>
  <c r="AF78" i="30"/>
  <c r="AG78" i="30"/>
  <c r="AH78" i="30"/>
  <c r="C79" i="30"/>
  <c r="D79" i="30"/>
  <c r="X79" i="30"/>
  <c r="Z79" i="30"/>
  <c r="AA79" i="30"/>
  <c r="AB79" i="30"/>
  <c r="AC79" i="30"/>
  <c r="AD79" i="30"/>
  <c r="AE79" i="30"/>
  <c r="AF79" i="30"/>
  <c r="AG79" i="30"/>
  <c r="AH79" i="30"/>
  <c r="BB6" i="31" l="1"/>
  <c r="AW6" i="31"/>
  <c r="A7" i="36"/>
  <c r="A8" i="36" s="1"/>
  <c r="A9" i="36" s="1"/>
  <c r="A10" i="36" s="1"/>
  <c r="A11" i="36" s="1"/>
  <c r="A12" i="36" s="1"/>
  <c r="A13" i="36" s="1"/>
  <c r="A14" i="36" s="1"/>
  <c r="A15" i="36" s="1"/>
  <c r="D9" i="36"/>
  <c r="D11" i="36"/>
  <c r="A7" i="33"/>
  <c r="A8" i="33" s="1"/>
  <c r="A9" i="33" s="1"/>
  <c r="A10" i="33" s="1"/>
  <c r="A11" i="33" s="1"/>
  <c r="BZ13" i="31"/>
  <c r="CA13" i="31" s="1"/>
  <c r="CB13" i="31" s="1"/>
  <c r="CC13" i="31" s="1"/>
  <c r="CD13" i="31" s="1"/>
  <c r="CE13" i="31" s="1"/>
  <c r="CF13" i="31" s="1"/>
  <c r="CG13" i="31" s="1"/>
  <c r="CH13" i="31" s="1"/>
  <c r="CI13" i="31" s="1"/>
  <c r="CJ13" i="31" s="1"/>
  <c r="CK13" i="31" s="1"/>
  <c r="CL13" i="31" s="1"/>
  <c r="CM13" i="31" s="1"/>
  <c r="CN13" i="31" s="1"/>
  <c r="CO13" i="31" s="1"/>
  <c r="CP13" i="31" s="1"/>
  <c r="CQ13" i="31" s="1"/>
  <c r="I46" i="29"/>
  <c r="P46" i="29"/>
  <c r="S46" i="29"/>
  <c r="T46" i="29"/>
  <c r="I47" i="29"/>
  <c r="P47" i="29"/>
  <c r="V47" i="29"/>
  <c r="R47" i="29"/>
  <c r="S47" i="29"/>
  <c r="P48" i="29"/>
  <c r="V48" i="29"/>
  <c r="R48" i="29"/>
  <c r="T48" i="29"/>
  <c r="I49" i="29"/>
  <c r="P49" i="29"/>
  <c r="V49" i="29"/>
  <c r="S49" i="29"/>
  <c r="M49" i="29"/>
  <c r="P50" i="29"/>
  <c r="V50" i="29"/>
  <c r="R50" i="29"/>
  <c r="T50" i="29"/>
  <c r="I51" i="29"/>
  <c r="P51" i="29"/>
  <c r="V51" i="29"/>
  <c r="T51" i="29"/>
  <c r="I52" i="29"/>
  <c r="V52" i="29"/>
  <c r="R52" i="29"/>
  <c r="S52" i="29"/>
  <c r="O52" i="29"/>
  <c r="I53" i="29"/>
  <c r="V53" i="29"/>
  <c r="R53" i="29"/>
  <c r="S53" i="29"/>
  <c r="T53" i="29"/>
  <c r="P54" i="29"/>
  <c r="V54" i="29"/>
  <c r="R54" i="29"/>
  <c r="S54" i="29"/>
  <c r="T54" i="29"/>
  <c r="M54" i="29"/>
  <c r="I55" i="29"/>
  <c r="P55" i="29"/>
  <c r="V55" i="29"/>
  <c r="Q55" i="29"/>
  <c r="R55" i="29"/>
  <c r="S55" i="29"/>
  <c r="T55" i="29"/>
  <c r="I56" i="29"/>
  <c r="P56" i="29"/>
  <c r="V56" i="29"/>
  <c r="Q56" i="29"/>
  <c r="S56" i="29"/>
  <c r="I57" i="29"/>
  <c r="P57" i="29"/>
  <c r="V57" i="29"/>
  <c r="R57" i="29"/>
  <c r="T57" i="29"/>
  <c r="I40" i="29"/>
  <c r="P40" i="29"/>
  <c r="V40" i="29"/>
  <c r="I41" i="29"/>
  <c r="P41" i="29"/>
  <c r="V41" i="29"/>
  <c r="Q41" i="29"/>
  <c r="R41" i="29"/>
  <c r="T41" i="29"/>
  <c r="I42" i="29"/>
  <c r="V42" i="29"/>
  <c r="S42" i="29"/>
  <c r="T42" i="29"/>
  <c r="O42" i="29"/>
  <c r="I43" i="29"/>
  <c r="P43" i="29"/>
  <c r="V43" i="29"/>
  <c r="S43" i="29"/>
  <c r="T43" i="29"/>
  <c r="I44" i="29"/>
  <c r="P44" i="29"/>
  <c r="V44" i="29"/>
  <c r="R44" i="29"/>
  <c r="S44" i="29"/>
  <c r="T44" i="29"/>
  <c r="I45" i="29"/>
  <c r="P45" i="29"/>
  <c r="V45" i="29"/>
  <c r="R45" i="29"/>
  <c r="S45" i="29"/>
  <c r="T45" i="29"/>
  <c r="R56" i="29"/>
  <c r="S57" i="29"/>
  <c r="S58" i="29"/>
  <c r="G59" i="29"/>
  <c r="R59" i="29"/>
  <c r="S59" i="29"/>
  <c r="G60" i="29"/>
  <c r="S60" i="29"/>
  <c r="G61" i="29"/>
  <c r="R61" i="29"/>
  <c r="S61" i="29"/>
  <c r="G62" i="29"/>
  <c r="M62" i="29"/>
  <c r="R62" i="29"/>
  <c r="S62" i="29"/>
  <c r="G63" i="29"/>
  <c r="R63" i="29"/>
  <c r="S63" i="29"/>
  <c r="G64" i="29"/>
  <c r="R64" i="29"/>
  <c r="S64" i="29"/>
  <c r="G65" i="29"/>
  <c r="M65" i="29"/>
  <c r="R65" i="29"/>
  <c r="G66" i="29"/>
  <c r="M66" i="29"/>
  <c r="R66" i="29"/>
  <c r="S66" i="29"/>
  <c r="G67" i="29"/>
  <c r="M67" i="29"/>
  <c r="S67" i="29"/>
  <c r="L11" i="29"/>
  <c r="Q11" i="29"/>
  <c r="I12" i="29"/>
  <c r="J12" i="29"/>
  <c r="Q12" i="29"/>
  <c r="S12" i="29"/>
  <c r="T12" i="29"/>
  <c r="V12" i="29"/>
  <c r="O13" i="29"/>
  <c r="R13" i="29"/>
  <c r="S13" i="29"/>
  <c r="T13" i="29"/>
  <c r="V13" i="29"/>
  <c r="I14" i="29"/>
  <c r="O14" i="29"/>
  <c r="P14" i="29"/>
  <c r="Q14" i="29"/>
  <c r="R14" i="29"/>
  <c r="S14" i="29"/>
  <c r="T14" i="29"/>
  <c r="V14" i="29"/>
  <c r="I15" i="29"/>
  <c r="O15" i="29"/>
  <c r="P15" i="29"/>
  <c r="Q15" i="29"/>
  <c r="R15" i="29"/>
  <c r="S15" i="29"/>
  <c r="T15" i="29"/>
  <c r="V15" i="29"/>
  <c r="I16" i="29"/>
  <c r="O16" i="29"/>
  <c r="P16" i="29"/>
  <c r="Q16" i="29"/>
  <c r="R16" i="29"/>
  <c r="S16" i="29"/>
  <c r="T16" i="29"/>
  <c r="V16" i="29"/>
  <c r="I17" i="29"/>
  <c r="O17" i="29"/>
  <c r="P17" i="29"/>
  <c r="Q17" i="29"/>
  <c r="R17" i="29"/>
  <c r="S17" i="29"/>
  <c r="T17" i="29"/>
  <c r="V17" i="29"/>
  <c r="I18" i="29"/>
  <c r="O18" i="29"/>
  <c r="P18" i="29"/>
  <c r="Q18" i="29"/>
  <c r="R18" i="29"/>
  <c r="S18" i="29"/>
  <c r="T18" i="29"/>
  <c r="V18" i="29"/>
  <c r="I19" i="29"/>
  <c r="O19" i="29"/>
  <c r="P19" i="29"/>
  <c r="Q19" i="29"/>
  <c r="R19" i="29"/>
  <c r="S19" i="29"/>
  <c r="T19" i="29"/>
  <c r="I20" i="29"/>
  <c r="O20" i="29"/>
  <c r="P20" i="29"/>
  <c r="Q20" i="29"/>
  <c r="R20" i="29"/>
  <c r="S20" i="29"/>
  <c r="T20" i="29"/>
  <c r="V20" i="29"/>
  <c r="I21" i="29"/>
  <c r="O21" i="29"/>
  <c r="P21" i="29"/>
  <c r="S21" i="29"/>
  <c r="T21" i="29"/>
  <c r="V21" i="29"/>
  <c r="I22" i="29"/>
  <c r="O22" i="29"/>
  <c r="P22" i="29"/>
  <c r="S22" i="29"/>
  <c r="T22" i="29"/>
  <c r="V22" i="29"/>
  <c r="P23" i="29"/>
  <c r="R23" i="29"/>
  <c r="T23" i="29"/>
  <c r="V23" i="29"/>
  <c r="I24" i="29"/>
  <c r="O24" i="29"/>
  <c r="P24" i="29"/>
  <c r="Q24" i="29"/>
  <c r="S24" i="29"/>
  <c r="T24" i="29"/>
  <c r="V24" i="29"/>
  <c r="I25" i="29"/>
  <c r="O25" i="29"/>
  <c r="P25" i="29"/>
  <c r="Q25" i="29"/>
  <c r="R25" i="29"/>
  <c r="S25" i="29"/>
  <c r="V25" i="29"/>
  <c r="I26" i="29"/>
  <c r="P26" i="29"/>
  <c r="R26" i="29"/>
  <c r="T26" i="29"/>
  <c r="V26" i="29"/>
  <c r="I27" i="29"/>
  <c r="P27" i="29"/>
  <c r="R27" i="29"/>
  <c r="S27" i="29"/>
  <c r="T27" i="29"/>
  <c r="V27" i="29"/>
  <c r="I28" i="29"/>
  <c r="O28" i="29"/>
  <c r="P28" i="29"/>
  <c r="Q28" i="29"/>
  <c r="R28" i="29"/>
  <c r="S28" i="29"/>
  <c r="T28" i="29"/>
  <c r="V28" i="29"/>
  <c r="P29" i="29"/>
  <c r="Q29" i="29"/>
  <c r="R29" i="29"/>
  <c r="S29" i="29"/>
  <c r="T29" i="29"/>
  <c r="V29" i="29"/>
  <c r="I30" i="29"/>
  <c r="O30" i="29"/>
  <c r="P30" i="29"/>
  <c r="Q30" i="29"/>
  <c r="S30" i="29"/>
  <c r="T30" i="29"/>
  <c r="V30" i="29"/>
  <c r="I31" i="29"/>
  <c r="P31" i="29"/>
  <c r="R31" i="29"/>
  <c r="S31" i="29"/>
  <c r="T31" i="29"/>
  <c r="V31" i="29"/>
  <c r="I32" i="29"/>
  <c r="P32" i="29"/>
  <c r="Q32" i="29"/>
  <c r="R32" i="29"/>
  <c r="S32" i="29"/>
  <c r="V32" i="29"/>
  <c r="I33" i="29"/>
  <c r="O33" i="29"/>
  <c r="P33" i="29"/>
  <c r="R33" i="29"/>
  <c r="S33" i="29"/>
  <c r="T33" i="29"/>
  <c r="I34" i="29"/>
  <c r="O34" i="29"/>
  <c r="P34" i="29"/>
  <c r="R34" i="29"/>
  <c r="S34" i="29"/>
  <c r="T34" i="29"/>
  <c r="V34" i="29"/>
  <c r="I35" i="29"/>
  <c r="R35" i="29"/>
  <c r="I36" i="29"/>
  <c r="O36" i="29"/>
  <c r="S36" i="29"/>
  <c r="V36" i="29"/>
  <c r="P37" i="29"/>
  <c r="S37" i="29"/>
  <c r="T37" i="29"/>
  <c r="V37" i="29"/>
  <c r="I38" i="29"/>
  <c r="P38" i="29"/>
  <c r="Q38" i="29"/>
  <c r="R38" i="29"/>
  <c r="S38" i="29"/>
  <c r="T38" i="29"/>
  <c r="V38" i="29"/>
  <c r="I39" i="29"/>
  <c r="O39" i="29"/>
  <c r="P39" i="29"/>
  <c r="R39" i="29"/>
  <c r="S39" i="29"/>
  <c r="T39" i="29"/>
  <c r="V39" i="29"/>
  <c r="O40" i="29"/>
  <c r="R40" i="29"/>
  <c r="S40" i="29"/>
  <c r="S41" i="29"/>
  <c r="P42" i="29"/>
  <c r="Q43" i="29"/>
  <c r="O46" i="29"/>
  <c r="V46" i="29"/>
  <c r="Q47" i="29"/>
  <c r="T47" i="29"/>
  <c r="R49" i="29"/>
  <c r="S50" i="29"/>
  <c r="R51" i="29"/>
  <c r="P52" i="29"/>
  <c r="I54" i="29"/>
  <c r="C11" i="29"/>
  <c r="P11" i="29"/>
  <c r="C10" i="29"/>
  <c r="B315" i="30"/>
  <c r="B316" i="30" s="1"/>
  <c r="B317" i="30" s="1"/>
  <c r="G3" i="31"/>
  <c r="AO3" i="31"/>
  <c r="AS3" i="31"/>
  <c r="A311" i="29"/>
  <c r="A310" i="29"/>
  <c r="A309" i="29"/>
  <c r="A308" i="29"/>
  <c r="A307" i="29"/>
  <c r="A306" i="29"/>
  <c r="A305" i="29"/>
  <c r="A304" i="29"/>
  <c r="A303" i="29"/>
  <c r="A302" i="29"/>
  <c r="A301" i="29"/>
  <c r="A300" i="29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B315" i="29"/>
  <c r="B316" i="29" s="1"/>
  <c r="B317" i="29" s="1"/>
  <c r="B318" i="29" s="1"/>
  <c r="B319" i="29" s="1"/>
  <c r="F227" i="29"/>
  <c r="F228" i="29"/>
  <c r="F229" i="29"/>
  <c r="F230" i="29"/>
  <c r="F231" i="29"/>
  <c r="F232" i="29"/>
  <c r="F233" i="29"/>
  <c r="F234" i="29"/>
  <c r="F235" i="29"/>
  <c r="F236" i="29"/>
  <c r="F237" i="29"/>
  <c r="F238" i="29"/>
  <c r="F239" i="29"/>
  <c r="F240" i="29"/>
  <c r="F241" i="29"/>
  <c r="F242" i="29"/>
  <c r="F243" i="29"/>
  <c r="F244" i="29"/>
  <c r="F245" i="29"/>
  <c r="F246" i="29"/>
  <c r="F247" i="29"/>
  <c r="F248" i="29"/>
  <c r="F249" i="29"/>
  <c r="F250" i="29"/>
  <c r="F251" i="29"/>
  <c r="F252" i="29"/>
  <c r="F253" i="29"/>
  <c r="F254" i="29"/>
  <c r="F255" i="29"/>
  <c r="F256" i="29"/>
  <c r="F257" i="29"/>
  <c r="F258" i="29"/>
  <c r="F259" i="29"/>
  <c r="F260" i="29"/>
  <c r="F261" i="29"/>
  <c r="F262" i="29"/>
  <c r="F263" i="29"/>
  <c r="F264" i="29"/>
  <c r="F265" i="29"/>
  <c r="F266" i="29"/>
  <c r="F267" i="29"/>
  <c r="F268" i="29"/>
  <c r="F269" i="29"/>
  <c r="F270" i="29"/>
  <c r="F271" i="29"/>
  <c r="F272" i="29"/>
  <c r="F273" i="29"/>
  <c r="F274" i="29"/>
  <c r="F275" i="29"/>
  <c r="F276" i="29"/>
  <c r="F277" i="29"/>
  <c r="F278" i="29"/>
  <c r="F279" i="29"/>
  <c r="F280" i="29"/>
  <c r="F281" i="29"/>
  <c r="F282" i="29"/>
  <c r="F283" i="29"/>
  <c r="F284" i="29"/>
  <c r="F285" i="29"/>
  <c r="F286" i="29"/>
  <c r="F287" i="29"/>
  <c r="F288" i="29"/>
  <c r="F289" i="29"/>
  <c r="F290" i="29"/>
  <c r="F291" i="29"/>
  <c r="F292" i="29"/>
  <c r="F293" i="29"/>
  <c r="F294" i="29"/>
  <c r="F295" i="29"/>
  <c r="F296" i="29"/>
  <c r="F297" i="29"/>
  <c r="F298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G104" i="29"/>
  <c r="G105" i="29"/>
  <c r="G106" i="29"/>
  <c r="G107" i="29"/>
  <c r="G108" i="29"/>
  <c r="G109" i="29"/>
  <c r="G110" i="29"/>
  <c r="G111" i="29"/>
  <c r="G112" i="29"/>
  <c r="G113" i="29"/>
  <c r="G114" i="29"/>
  <c r="G115" i="29"/>
  <c r="G116" i="29"/>
  <c r="G117" i="29"/>
  <c r="G118" i="29"/>
  <c r="G119" i="29"/>
  <c r="G120" i="29"/>
  <c r="G121" i="29"/>
  <c r="G122" i="29"/>
  <c r="G123" i="29"/>
  <c r="G124" i="29"/>
  <c r="G125" i="29"/>
  <c r="G126" i="29"/>
  <c r="G127" i="29"/>
  <c r="G128" i="29"/>
  <c r="G129" i="29"/>
  <c r="G130" i="29"/>
  <c r="G131" i="29"/>
  <c r="G132" i="29"/>
  <c r="G133" i="29"/>
  <c r="G134" i="29"/>
  <c r="G135" i="29"/>
  <c r="G136" i="29"/>
  <c r="G137" i="29"/>
  <c r="G138" i="29"/>
  <c r="G139" i="29"/>
  <c r="G140" i="29"/>
  <c r="G141" i="29"/>
  <c r="G142" i="29"/>
  <c r="G143" i="29"/>
  <c r="G144" i="29"/>
  <c r="G145" i="29"/>
  <c r="G146" i="29"/>
  <c r="G147" i="29"/>
  <c r="G148" i="29"/>
  <c r="G149" i="29"/>
  <c r="G150" i="29"/>
  <c r="G151" i="29"/>
  <c r="G152" i="29"/>
  <c r="G153" i="29"/>
  <c r="G154" i="29"/>
  <c r="G155" i="29"/>
  <c r="G156" i="29"/>
  <c r="G157" i="29"/>
  <c r="G158" i="29"/>
  <c r="G159" i="29"/>
  <c r="G160" i="29"/>
  <c r="G161" i="29"/>
  <c r="G162" i="29"/>
  <c r="G163" i="29"/>
  <c r="G164" i="29"/>
  <c r="G165" i="29"/>
  <c r="G166" i="29"/>
  <c r="G167" i="29"/>
  <c r="G168" i="29"/>
  <c r="G169" i="29"/>
  <c r="G170" i="29"/>
  <c r="G171" i="29"/>
  <c r="G172" i="29"/>
  <c r="G173" i="29"/>
  <c r="G174" i="29"/>
  <c r="G175" i="29"/>
  <c r="G176" i="29"/>
  <c r="G177" i="29"/>
  <c r="G178" i="29"/>
  <c r="G179" i="29"/>
  <c r="G180" i="29"/>
  <c r="G181" i="29"/>
  <c r="G182" i="29"/>
  <c r="G183" i="29"/>
  <c r="G184" i="29"/>
  <c r="G185" i="29"/>
  <c r="G186" i="29"/>
  <c r="G187" i="29"/>
  <c r="G188" i="29"/>
  <c r="G189" i="29"/>
  <c r="G190" i="29"/>
  <c r="G191" i="29"/>
  <c r="G192" i="29"/>
  <c r="G193" i="29"/>
  <c r="G194" i="29"/>
  <c r="G195" i="29"/>
  <c r="G196" i="29"/>
  <c r="G197" i="29"/>
  <c r="G198" i="29"/>
  <c r="G199" i="29"/>
  <c r="G200" i="29"/>
  <c r="G201" i="29"/>
  <c r="G202" i="29"/>
  <c r="G203" i="29"/>
  <c r="G204" i="29"/>
  <c r="G205" i="29"/>
  <c r="G206" i="29"/>
  <c r="G207" i="29"/>
  <c r="G208" i="29"/>
  <c r="G209" i="29"/>
  <c r="G210" i="29"/>
  <c r="G211" i="29"/>
  <c r="G212" i="29"/>
  <c r="G213" i="29"/>
  <c r="G214" i="29"/>
  <c r="G215" i="29"/>
  <c r="G216" i="29"/>
  <c r="G217" i="29"/>
  <c r="G218" i="29"/>
  <c r="G219" i="29"/>
  <c r="G220" i="29"/>
  <c r="G221" i="29"/>
  <c r="G222" i="29"/>
  <c r="G223" i="29"/>
  <c r="G224" i="29"/>
  <c r="G225" i="29"/>
  <c r="G226" i="29"/>
  <c r="G227" i="29"/>
  <c r="G228" i="29"/>
  <c r="G229" i="29"/>
  <c r="G230" i="29"/>
  <c r="G231" i="29"/>
  <c r="G232" i="29"/>
  <c r="G233" i="29"/>
  <c r="G234" i="29"/>
  <c r="G235" i="29"/>
  <c r="G236" i="29"/>
  <c r="G237" i="29"/>
  <c r="G238" i="29"/>
  <c r="G239" i="29"/>
  <c r="G240" i="29"/>
  <c r="G241" i="29"/>
  <c r="G242" i="29"/>
  <c r="G243" i="29"/>
  <c r="G244" i="29"/>
  <c r="G245" i="29"/>
  <c r="G246" i="29"/>
  <c r="G247" i="29"/>
  <c r="G248" i="29"/>
  <c r="G249" i="29"/>
  <c r="G250" i="29"/>
  <c r="G251" i="29"/>
  <c r="G252" i="29"/>
  <c r="G253" i="29"/>
  <c r="G254" i="29"/>
  <c r="G255" i="29"/>
  <c r="G256" i="29"/>
  <c r="G257" i="29"/>
  <c r="G258" i="29"/>
  <c r="G259" i="29"/>
  <c r="G260" i="29"/>
  <c r="G261" i="29"/>
  <c r="G262" i="29"/>
  <c r="G263" i="29"/>
  <c r="G264" i="29"/>
  <c r="G265" i="29"/>
  <c r="G266" i="29"/>
  <c r="G267" i="29"/>
  <c r="G268" i="29"/>
  <c r="G269" i="29"/>
  <c r="G270" i="29"/>
  <c r="G271" i="29"/>
  <c r="G272" i="29"/>
  <c r="G273" i="29"/>
  <c r="G274" i="29"/>
  <c r="G275" i="29"/>
  <c r="G276" i="29"/>
  <c r="G277" i="29"/>
  <c r="G278" i="29"/>
  <c r="G279" i="29"/>
  <c r="G280" i="29"/>
  <c r="G281" i="29"/>
  <c r="G282" i="29"/>
  <c r="G283" i="29"/>
  <c r="G284" i="29"/>
  <c r="G285" i="29"/>
  <c r="G286" i="29"/>
  <c r="G287" i="29"/>
  <c r="G288" i="29"/>
  <c r="G289" i="29"/>
  <c r="G290" i="29"/>
  <c r="G291" i="29"/>
  <c r="G292" i="29"/>
  <c r="G293" i="29"/>
  <c r="G294" i="29"/>
  <c r="G295" i="29"/>
  <c r="G296" i="29"/>
  <c r="G297" i="29"/>
  <c r="G298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25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48" i="29"/>
  <c r="I149" i="29"/>
  <c r="I150" i="29"/>
  <c r="I151" i="29"/>
  <c r="I152" i="29"/>
  <c r="I153" i="29"/>
  <c r="I154" i="29"/>
  <c r="I155" i="29"/>
  <c r="I156" i="29"/>
  <c r="I157" i="29"/>
  <c r="I158" i="29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1" i="29"/>
  <c r="I202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231" i="29"/>
  <c r="I232" i="29"/>
  <c r="I233" i="29"/>
  <c r="I234" i="29"/>
  <c r="I235" i="29"/>
  <c r="I236" i="29"/>
  <c r="I237" i="29"/>
  <c r="I238" i="29"/>
  <c r="I239" i="29"/>
  <c r="I240" i="29"/>
  <c r="I241" i="29"/>
  <c r="I242" i="29"/>
  <c r="I243" i="29"/>
  <c r="I244" i="29"/>
  <c r="I245" i="29"/>
  <c r="I246" i="29"/>
  <c r="I247" i="29"/>
  <c r="I248" i="29"/>
  <c r="I249" i="29"/>
  <c r="I250" i="29"/>
  <c r="I251" i="29"/>
  <c r="I252" i="29"/>
  <c r="I253" i="29"/>
  <c r="I254" i="29"/>
  <c r="I255" i="29"/>
  <c r="I256" i="29"/>
  <c r="I257" i="29"/>
  <c r="I258" i="29"/>
  <c r="I259" i="29"/>
  <c r="I260" i="29"/>
  <c r="I261" i="29"/>
  <c r="I262" i="29"/>
  <c r="I263" i="29"/>
  <c r="I264" i="29"/>
  <c r="I265" i="29"/>
  <c r="I266" i="29"/>
  <c r="I267" i="29"/>
  <c r="I268" i="29"/>
  <c r="I269" i="29"/>
  <c r="I270" i="29"/>
  <c r="I271" i="29"/>
  <c r="I272" i="29"/>
  <c r="I273" i="29"/>
  <c r="I274" i="29"/>
  <c r="I275" i="29"/>
  <c r="I276" i="29"/>
  <c r="I277" i="29"/>
  <c r="I278" i="29"/>
  <c r="I279" i="29"/>
  <c r="I280" i="29"/>
  <c r="I281" i="29"/>
  <c r="I282" i="29"/>
  <c r="I283" i="29"/>
  <c r="I284" i="29"/>
  <c r="I285" i="29"/>
  <c r="I286" i="29"/>
  <c r="I287" i="29"/>
  <c r="I288" i="29"/>
  <c r="I289" i="29"/>
  <c r="I290" i="29"/>
  <c r="I291" i="29"/>
  <c r="I292" i="29"/>
  <c r="I293" i="29"/>
  <c r="I294" i="29"/>
  <c r="I295" i="29"/>
  <c r="I296" i="29"/>
  <c r="I297" i="29"/>
  <c r="I298" i="29"/>
  <c r="J11" i="29"/>
  <c r="J80" i="29"/>
  <c r="J81" i="29"/>
  <c r="J82" i="29"/>
  <c r="J83" i="29"/>
  <c r="J84" i="29"/>
  <c r="J85" i="29"/>
  <c r="J86" i="29"/>
  <c r="J87" i="29"/>
  <c r="J88" i="29"/>
  <c r="J89" i="29"/>
  <c r="J90" i="29"/>
  <c r="J91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0" i="29"/>
  <c r="J121" i="29"/>
  <c r="J122" i="29"/>
  <c r="J123" i="29"/>
  <c r="J124" i="29"/>
  <c r="J125" i="29"/>
  <c r="J126" i="29"/>
  <c r="J127" i="29"/>
  <c r="J128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J148" i="29"/>
  <c r="J149" i="29"/>
  <c r="J150" i="29"/>
  <c r="J151" i="29"/>
  <c r="J152" i="29"/>
  <c r="J153" i="29"/>
  <c r="J154" i="29"/>
  <c r="J155" i="29"/>
  <c r="J156" i="29"/>
  <c r="J157" i="29"/>
  <c r="J158" i="29"/>
  <c r="J159" i="29"/>
  <c r="J160" i="29"/>
  <c r="J161" i="29"/>
  <c r="J162" i="29"/>
  <c r="J163" i="29"/>
  <c r="J164" i="29"/>
  <c r="J165" i="29"/>
  <c r="J166" i="29"/>
  <c r="J167" i="29"/>
  <c r="J168" i="29"/>
  <c r="J169" i="29"/>
  <c r="J170" i="29"/>
  <c r="J171" i="29"/>
  <c r="J172" i="29"/>
  <c r="K172" i="29" s="1"/>
  <c r="J173" i="29"/>
  <c r="J174" i="29"/>
  <c r="J175" i="29"/>
  <c r="J176" i="29"/>
  <c r="K176" i="29" s="1"/>
  <c r="J177" i="29"/>
  <c r="J178" i="29"/>
  <c r="J179" i="29"/>
  <c r="J180" i="29"/>
  <c r="J181" i="29"/>
  <c r="J182" i="29"/>
  <c r="J183" i="29"/>
  <c r="J184" i="29"/>
  <c r="J185" i="29"/>
  <c r="J186" i="29"/>
  <c r="J187" i="29"/>
  <c r="J188" i="29"/>
  <c r="J189" i="29"/>
  <c r="J190" i="29"/>
  <c r="J191" i="29"/>
  <c r="J192" i="29"/>
  <c r="K192" i="29" s="1"/>
  <c r="J193" i="29"/>
  <c r="J194" i="29"/>
  <c r="J195" i="29"/>
  <c r="J196" i="29"/>
  <c r="J197" i="29"/>
  <c r="J198" i="29"/>
  <c r="J199" i="29"/>
  <c r="J200" i="29"/>
  <c r="J201" i="29"/>
  <c r="J202" i="29"/>
  <c r="J203" i="29"/>
  <c r="J204" i="29"/>
  <c r="K204" i="29" s="1"/>
  <c r="J205" i="29"/>
  <c r="J206" i="29"/>
  <c r="J207" i="29"/>
  <c r="J208" i="29"/>
  <c r="K208" i="29" s="1"/>
  <c r="J209" i="29"/>
  <c r="J210" i="29"/>
  <c r="J211" i="29"/>
  <c r="J212" i="29"/>
  <c r="K212" i="29" s="1"/>
  <c r="J213" i="29"/>
  <c r="J214" i="29"/>
  <c r="J215" i="29"/>
  <c r="J216" i="29"/>
  <c r="J217" i="29"/>
  <c r="J218" i="29"/>
  <c r="J219" i="29"/>
  <c r="J220" i="29"/>
  <c r="J221" i="29"/>
  <c r="J222" i="29"/>
  <c r="J223" i="29"/>
  <c r="J224" i="29"/>
  <c r="J225" i="29"/>
  <c r="J226" i="29"/>
  <c r="J227" i="29"/>
  <c r="J228" i="29"/>
  <c r="K228" i="29" s="1"/>
  <c r="J229" i="29"/>
  <c r="J230" i="29"/>
  <c r="K230" i="29" s="1"/>
  <c r="J231" i="29"/>
  <c r="J232" i="29"/>
  <c r="J233" i="29"/>
  <c r="J234" i="29"/>
  <c r="J235" i="29"/>
  <c r="J236" i="29"/>
  <c r="J237" i="29"/>
  <c r="J238" i="29"/>
  <c r="K238" i="29" s="1"/>
  <c r="J239" i="29"/>
  <c r="J240" i="29"/>
  <c r="J241" i="29"/>
  <c r="J242" i="29"/>
  <c r="K242" i="29" s="1"/>
  <c r="J243" i="29"/>
  <c r="J244" i="29"/>
  <c r="J245" i="29"/>
  <c r="J246" i="29"/>
  <c r="J247" i="29"/>
  <c r="J248" i="29"/>
  <c r="J249" i="29"/>
  <c r="J250" i="29"/>
  <c r="K250" i="29" s="1"/>
  <c r="J251" i="29"/>
  <c r="J252" i="29"/>
  <c r="J253" i="29"/>
  <c r="J254" i="29"/>
  <c r="K254" i="29" s="1"/>
  <c r="J255" i="29"/>
  <c r="J256" i="29"/>
  <c r="K256" i="29" s="1"/>
  <c r="J257" i="29"/>
  <c r="J258" i="29"/>
  <c r="K258" i="29" s="1"/>
  <c r="J259" i="29"/>
  <c r="J260" i="29"/>
  <c r="J261" i="29"/>
  <c r="J262" i="29"/>
  <c r="K262" i="29" s="1"/>
  <c r="J263" i="29"/>
  <c r="J264" i="29"/>
  <c r="J265" i="29"/>
  <c r="J266" i="29"/>
  <c r="K266" i="29" s="1"/>
  <c r="J267" i="29"/>
  <c r="J268" i="29"/>
  <c r="J269" i="29"/>
  <c r="J270" i="29"/>
  <c r="K270" i="29" s="1"/>
  <c r="J271" i="29"/>
  <c r="J272" i="29"/>
  <c r="J273" i="29"/>
  <c r="J274" i="29"/>
  <c r="K274" i="29" s="1"/>
  <c r="J275" i="29"/>
  <c r="J276" i="29"/>
  <c r="J277" i="29"/>
  <c r="J278" i="29"/>
  <c r="K278" i="29" s="1"/>
  <c r="J279" i="29"/>
  <c r="J280" i="29"/>
  <c r="J281" i="29"/>
  <c r="J282" i="29"/>
  <c r="K282" i="29" s="1"/>
  <c r="J283" i="29"/>
  <c r="J284" i="29"/>
  <c r="J285" i="29"/>
  <c r="J286" i="29"/>
  <c r="K286" i="29" s="1"/>
  <c r="J287" i="29"/>
  <c r="J288" i="29"/>
  <c r="J289" i="29"/>
  <c r="J290" i="29"/>
  <c r="J291" i="29"/>
  <c r="J292" i="29"/>
  <c r="J293" i="29"/>
  <c r="J294" i="29"/>
  <c r="K294" i="29" s="1"/>
  <c r="J295" i="29"/>
  <c r="J296" i="29"/>
  <c r="J297" i="29"/>
  <c r="J298" i="29"/>
  <c r="K298" i="29" s="1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146" i="29"/>
  <c r="L147" i="29"/>
  <c r="L148" i="29"/>
  <c r="L149" i="29"/>
  <c r="L150" i="29"/>
  <c r="L151" i="29"/>
  <c r="L152" i="29"/>
  <c r="L153" i="29"/>
  <c r="L154" i="29"/>
  <c r="L155" i="29"/>
  <c r="L156" i="29"/>
  <c r="L157" i="29"/>
  <c r="L158" i="29"/>
  <c r="L159" i="29"/>
  <c r="L160" i="29"/>
  <c r="L161" i="29"/>
  <c r="L162" i="29"/>
  <c r="L163" i="29"/>
  <c r="L164" i="29"/>
  <c r="L165" i="29"/>
  <c r="L166" i="29"/>
  <c r="L167" i="29"/>
  <c r="L168" i="29"/>
  <c r="L169" i="29"/>
  <c r="L170" i="29"/>
  <c r="L171" i="29"/>
  <c r="L172" i="29"/>
  <c r="L173" i="29"/>
  <c r="L174" i="29"/>
  <c r="L175" i="29"/>
  <c r="L176" i="29"/>
  <c r="L177" i="29"/>
  <c r="L178" i="29"/>
  <c r="L179" i="29"/>
  <c r="L180" i="29"/>
  <c r="L181" i="29"/>
  <c r="L182" i="29"/>
  <c r="L183" i="29"/>
  <c r="L184" i="29"/>
  <c r="L185" i="29"/>
  <c r="L186" i="29"/>
  <c r="L187" i="29"/>
  <c r="L188" i="29"/>
  <c r="L189" i="29"/>
  <c r="L190" i="29"/>
  <c r="L191" i="29"/>
  <c r="L192" i="29"/>
  <c r="L193" i="29"/>
  <c r="L194" i="29"/>
  <c r="L195" i="29"/>
  <c r="L196" i="29"/>
  <c r="L197" i="29"/>
  <c r="L198" i="29"/>
  <c r="L199" i="29"/>
  <c r="L200" i="29"/>
  <c r="L201" i="29"/>
  <c r="L202" i="29"/>
  <c r="L203" i="29"/>
  <c r="L204" i="29"/>
  <c r="L205" i="29"/>
  <c r="L206" i="29"/>
  <c r="L207" i="29"/>
  <c r="L208" i="29"/>
  <c r="L209" i="29"/>
  <c r="L210" i="29"/>
  <c r="L211" i="29"/>
  <c r="L212" i="29"/>
  <c r="L213" i="29"/>
  <c r="L214" i="29"/>
  <c r="L215" i="29"/>
  <c r="L216" i="29"/>
  <c r="L217" i="29"/>
  <c r="L218" i="29"/>
  <c r="L219" i="29"/>
  <c r="L220" i="29"/>
  <c r="L221" i="29"/>
  <c r="L222" i="29"/>
  <c r="L223" i="29"/>
  <c r="L224" i="29"/>
  <c r="L225" i="29"/>
  <c r="L226" i="29"/>
  <c r="L227" i="29"/>
  <c r="L228" i="29"/>
  <c r="L229" i="29"/>
  <c r="L230" i="29"/>
  <c r="L231" i="29"/>
  <c r="L232" i="29"/>
  <c r="L233" i="29"/>
  <c r="L234" i="29"/>
  <c r="L235" i="29"/>
  <c r="N235" i="29" s="1"/>
  <c r="L236" i="29"/>
  <c r="L237" i="29"/>
  <c r="L238" i="29"/>
  <c r="L239" i="29"/>
  <c r="L240" i="29"/>
  <c r="L241" i="29"/>
  <c r="L242" i="29"/>
  <c r="L243" i="29"/>
  <c r="L244" i="29"/>
  <c r="L245" i="29"/>
  <c r="L246" i="29"/>
  <c r="L247" i="29"/>
  <c r="L248" i="29"/>
  <c r="L249" i="29"/>
  <c r="L250" i="29"/>
  <c r="L251" i="29"/>
  <c r="L252" i="29"/>
  <c r="L253" i="29"/>
  <c r="L254" i="29"/>
  <c r="L255" i="29"/>
  <c r="L256" i="29"/>
  <c r="L257" i="29"/>
  <c r="L258" i="29"/>
  <c r="L259" i="29"/>
  <c r="L260" i="29"/>
  <c r="L261" i="29"/>
  <c r="L262" i="29"/>
  <c r="L263" i="29"/>
  <c r="L264" i="29"/>
  <c r="L265" i="29"/>
  <c r="L266" i="29"/>
  <c r="L267" i="29"/>
  <c r="N267" i="29" s="1"/>
  <c r="L268" i="29"/>
  <c r="L269" i="29"/>
  <c r="L270" i="29"/>
  <c r="L271" i="29"/>
  <c r="L272" i="29"/>
  <c r="L273" i="29"/>
  <c r="L274" i="29"/>
  <c r="L275" i="29"/>
  <c r="L276" i="29"/>
  <c r="L277" i="29"/>
  <c r="L278" i="29"/>
  <c r="L279" i="29"/>
  <c r="L280" i="29"/>
  <c r="L281" i="29"/>
  <c r="L282" i="29"/>
  <c r="L283" i="29"/>
  <c r="L284" i="29"/>
  <c r="L285" i="29"/>
  <c r="L286" i="29"/>
  <c r="L287" i="29"/>
  <c r="L288" i="29"/>
  <c r="L289" i="29"/>
  <c r="L290" i="29"/>
  <c r="L291" i="29"/>
  <c r="L292" i="29"/>
  <c r="L293" i="29"/>
  <c r="L294" i="29"/>
  <c r="L295" i="29"/>
  <c r="L296" i="29"/>
  <c r="L297" i="29"/>
  <c r="L298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N256" i="29" s="1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M283" i="29"/>
  <c r="M284" i="29"/>
  <c r="M285" i="29"/>
  <c r="M286" i="29"/>
  <c r="M287" i="29"/>
  <c r="M288" i="29"/>
  <c r="M289" i="29"/>
  <c r="M290" i="29"/>
  <c r="M291" i="29"/>
  <c r="M292" i="29"/>
  <c r="M293" i="29"/>
  <c r="M294" i="29"/>
  <c r="M295" i="29"/>
  <c r="M296" i="29"/>
  <c r="M297" i="29"/>
  <c r="M298" i="29"/>
  <c r="O227" i="29"/>
  <c r="O228" i="29"/>
  <c r="O229" i="29"/>
  <c r="O230" i="29"/>
  <c r="O231" i="29"/>
  <c r="O232" i="29"/>
  <c r="O233" i="29"/>
  <c r="O234" i="29"/>
  <c r="O235" i="29"/>
  <c r="O236" i="29"/>
  <c r="O237" i="29"/>
  <c r="O238" i="29"/>
  <c r="O239" i="29"/>
  <c r="O240" i="29"/>
  <c r="O241" i="29"/>
  <c r="O242" i="29"/>
  <c r="O243" i="29"/>
  <c r="O244" i="29"/>
  <c r="O245" i="29"/>
  <c r="O246" i="29"/>
  <c r="O247" i="29"/>
  <c r="O248" i="29"/>
  <c r="O249" i="29"/>
  <c r="O250" i="29"/>
  <c r="O251" i="29"/>
  <c r="O252" i="29"/>
  <c r="O253" i="29"/>
  <c r="O254" i="29"/>
  <c r="O255" i="29"/>
  <c r="O256" i="29"/>
  <c r="O257" i="29"/>
  <c r="O258" i="29"/>
  <c r="O259" i="29"/>
  <c r="O260" i="29"/>
  <c r="O261" i="29"/>
  <c r="O262" i="29"/>
  <c r="O263" i="29"/>
  <c r="O264" i="29"/>
  <c r="O265" i="29"/>
  <c r="O266" i="29"/>
  <c r="O267" i="29"/>
  <c r="O268" i="29"/>
  <c r="O269" i="29"/>
  <c r="O270" i="29"/>
  <c r="O271" i="29"/>
  <c r="O272" i="29"/>
  <c r="O273" i="29"/>
  <c r="O274" i="29"/>
  <c r="O275" i="29"/>
  <c r="O276" i="29"/>
  <c r="O277" i="29"/>
  <c r="O278" i="29"/>
  <c r="O279" i="29"/>
  <c r="O280" i="29"/>
  <c r="O281" i="29"/>
  <c r="O282" i="29"/>
  <c r="O283" i="29"/>
  <c r="O284" i="29"/>
  <c r="O285" i="29"/>
  <c r="O286" i="29"/>
  <c r="O287" i="29"/>
  <c r="O288" i="29"/>
  <c r="O289" i="29"/>
  <c r="O290" i="29"/>
  <c r="O291" i="29"/>
  <c r="O292" i="29"/>
  <c r="O293" i="29"/>
  <c r="O294" i="29"/>
  <c r="O295" i="29"/>
  <c r="O296" i="29"/>
  <c r="O297" i="29"/>
  <c r="O298" i="29"/>
  <c r="P80" i="29"/>
  <c r="P81" i="29"/>
  <c r="P82" i="29"/>
  <c r="P83" i="29"/>
  <c r="P84" i="29"/>
  <c r="P85" i="29"/>
  <c r="P86" i="29"/>
  <c r="P87" i="29"/>
  <c r="P88" i="29"/>
  <c r="P89" i="29"/>
  <c r="P90" i="29"/>
  <c r="P91" i="29"/>
  <c r="P92" i="29"/>
  <c r="P93" i="29"/>
  <c r="P94" i="29"/>
  <c r="P95" i="29"/>
  <c r="P96" i="29"/>
  <c r="P97" i="29"/>
  <c r="P98" i="29"/>
  <c r="P99" i="29"/>
  <c r="P100" i="29"/>
  <c r="P101" i="29"/>
  <c r="P102" i="29"/>
  <c r="P103" i="29"/>
  <c r="P104" i="29"/>
  <c r="P105" i="29"/>
  <c r="P106" i="29"/>
  <c r="P107" i="29"/>
  <c r="P108" i="29"/>
  <c r="P109" i="29"/>
  <c r="P110" i="29"/>
  <c r="P111" i="29"/>
  <c r="P112" i="29"/>
  <c r="P113" i="29"/>
  <c r="P114" i="29"/>
  <c r="P115" i="29"/>
  <c r="P116" i="29"/>
  <c r="P117" i="29"/>
  <c r="P118" i="29"/>
  <c r="P119" i="29"/>
  <c r="P120" i="29"/>
  <c r="P121" i="29"/>
  <c r="P122" i="29"/>
  <c r="P123" i="29"/>
  <c r="P124" i="29"/>
  <c r="P125" i="29"/>
  <c r="P126" i="29"/>
  <c r="P127" i="29"/>
  <c r="P128" i="29"/>
  <c r="P129" i="29"/>
  <c r="P130" i="29"/>
  <c r="P131" i="29"/>
  <c r="P132" i="29"/>
  <c r="P133" i="29"/>
  <c r="P134" i="29"/>
  <c r="P135" i="29"/>
  <c r="P136" i="29"/>
  <c r="P137" i="29"/>
  <c r="P138" i="29"/>
  <c r="P139" i="29"/>
  <c r="P140" i="29"/>
  <c r="P141" i="29"/>
  <c r="P142" i="29"/>
  <c r="P143" i="29"/>
  <c r="P144" i="29"/>
  <c r="P145" i="29"/>
  <c r="P146" i="29"/>
  <c r="P147" i="29"/>
  <c r="P148" i="29"/>
  <c r="P149" i="29"/>
  <c r="P150" i="29"/>
  <c r="P151" i="29"/>
  <c r="P152" i="29"/>
  <c r="P153" i="29"/>
  <c r="P154" i="29"/>
  <c r="P155" i="29"/>
  <c r="P156" i="29"/>
  <c r="P157" i="29"/>
  <c r="P158" i="29"/>
  <c r="P159" i="29"/>
  <c r="P160" i="29"/>
  <c r="P161" i="29"/>
  <c r="P162" i="29"/>
  <c r="P163" i="29"/>
  <c r="P164" i="29"/>
  <c r="P165" i="29"/>
  <c r="P166" i="29"/>
  <c r="P167" i="29"/>
  <c r="P168" i="29"/>
  <c r="P169" i="29"/>
  <c r="P170" i="29"/>
  <c r="P171" i="29"/>
  <c r="P172" i="29"/>
  <c r="P173" i="29"/>
  <c r="P174" i="29"/>
  <c r="P175" i="29"/>
  <c r="P176" i="29"/>
  <c r="P177" i="29"/>
  <c r="P178" i="29"/>
  <c r="P179" i="29"/>
  <c r="P180" i="29"/>
  <c r="P181" i="29"/>
  <c r="P182" i="29"/>
  <c r="P183" i="29"/>
  <c r="P184" i="29"/>
  <c r="P185" i="29"/>
  <c r="P186" i="29"/>
  <c r="P187" i="29"/>
  <c r="P188" i="29"/>
  <c r="P189" i="29"/>
  <c r="P190" i="29"/>
  <c r="P191" i="29"/>
  <c r="P192" i="29"/>
  <c r="P193" i="29"/>
  <c r="P194" i="29"/>
  <c r="P195" i="29"/>
  <c r="P196" i="29"/>
  <c r="P197" i="29"/>
  <c r="P198" i="29"/>
  <c r="P199" i="29"/>
  <c r="P200" i="29"/>
  <c r="P201" i="29"/>
  <c r="P202" i="29"/>
  <c r="P203" i="29"/>
  <c r="P204" i="29"/>
  <c r="P205" i="29"/>
  <c r="P206" i="29"/>
  <c r="P207" i="29"/>
  <c r="P208" i="29"/>
  <c r="P209" i="29"/>
  <c r="P210" i="29"/>
  <c r="P211" i="29"/>
  <c r="P212" i="29"/>
  <c r="P213" i="29"/>
  <c r="P214" i="29"/>
  <c r="P215" i="29"/>
  <c r="P216" i="29"/>
  <c r="P217" i="29"/>
  <c r="P218" i="29"/>
  <c r="P219" i="29"/>
  <c r="P220" i="29"/>
  <c r="P221" i="29"/>
  <c r="P222" i="29"/>
  <c r="P223" i="29"/>
  <c r="P224" i="29"/>
  <c r="P225" i="29"/>
  <c r="P226" i="29"/>
  <c r="P227" i="29"/>
  <c r="P228" i="29"/>
  <c r="P229" i="29"/>
  <c r="P230" i="29"/>
  <c r="P231" i="29"/>
  <c r="P232" i="29"/>
  <c r="P233" i="29"/>
  <c r="P234" i="29"/>
  <c r="P235" i="29"/>
  <c r="P236" i="29"/>
  <c r="P237" i="29"/>
  <c r="P238" i="29"/>
  <c r="P239" i="29"/>
  <c r="P240" i="29"/>
  <c r="P241" i="29"/>
  <c r="P242" i="29"/>
  <c r="P243" i="29"/>
  <c r="P244" i="29"/>
  <c r="P245" i="29"/>
  <c r="P246" i="29"/>
  <c r="P247" i="29"/>
  <c r="P248" i="29"/>
  <c r="P249" i="29"/>
  <c r="P250" i="29"/>
  <c r="P251" i="29"/>
  <c r="P252" i="29"/>
  <c r="P253" i="29"/>
  <c r="P254" i="29"/>
  <c r="P255" i="29"/>
  <c r="P256" i="29"/>
  <c r="P257" i="29"/>
  <c r="P258" i="29"/>
  <c r="P259" i="29"/>
  <c r="P260" i="29"/>
  <c r="P261" i="29"/>
  <c r="P262" i="29"/>
  <c r="P263" i="29"/>
  <c r="P264" i="29"/>
  <c r="P265" i="29"/>
  <c r="P266" i="29"/>
  <c r="P267" i="29"/>
  <c r="P268" i="29"/>
  <c r="P269" i="29"/>
  <c r="P270" i="29"/>
  <c r="P271" i="29"/>
  <c r="P272" i="29"/>
  <c r="P273" i="29"/>
  <c r="P274" i="29"/>
  <c r="P275" i="29"/>
  <c r="P276" i="29"/>
  <c r="P277" i="29"/>
  <c r="P278" i="29"/>
  <c r="P279" i="29"/>
  <c r="P280" i="29"/>
  <c r="P281" i="29"/>
  <c r="P282" i="29"/>
  <c r="P283" i="29"/>
  <c r="P284" i="29"/>
  <c r="P285" i="29"/>
  <c r="P286" i="29"/>
  <c r="P287" i="29"/>
  <c r="P288" i="29"/>
  <c r="P289" i="29"/>
  <c r="P290" i="29"/>
  <c r="P291" i="29"/>
  <c r="P292" i="29"/>
  <c r="P293" i="29"/>
  <c r="P294" i="29"/>
  <c r="P295" i="29"/>
  <c r="P296" i="29"/>
  <c r="P297" i="29"/>
  <c r="P298" i="29"/>
  <c r="B4" i="29"/>
  <c r="R68" i="29"/>
  <c r="S68" i="29"/>
  <c r="R69" i="29"/>
  <c r="S69" i="29"/>
  <c r="R70" i="29"/>
  <c r="S70" i="29"/>
  <c r="F10" i="31"/>
  <c r="G10" i="31"/>
  <c r="H10" i="31"/>
  <c r="I10" i="31"/>
  <c r="J10" i="31"/>
  <c r="K10" i="31"/>
  <c r="L10" i="31"/>
  <c r="M10" i="31"/>
  <c r="M11" i="31" s="1"/>
  <c r="N10" i="31"/>
  <c r="U4" i="30"/>
  <c r="F7" i="6"/>
  <c r="H7" i="6" s="1"/>
  <c r="G7" i="6"/>
  <c r="R8" i="6"/>
  <c r="R9" i="6" s="1"/>
  <c r="R10" i="6" s="1"/>
  <c r="I11" i="6"/>
  <c r="I10" i="6" s="1"/>
  <c r="A7" i="35"/>
  <c r="A8" i="35"/>
  <c r="A9" i="35" s="1"/>
  <c r="A10" i="35" s="1"/>
  <c r="A11" i="35" s="1"/>
  <c r="A12" i="35" s="1"/>
  <c r="A13" i="35" s="1"/>
  <c r="A14" i="35" s="1"/>
  <c r="A15" i="35" s="1"/>
  <c r="A16" i="35" s="1"/>
  <c r="D9" i="35"/>
  <c r="D11" i="35" s="1"/>
  <c r="A311" i="30"/>
  <c r="A310" i="30"/>
  <c r="A309" i="30"/>
  <c r="A308" i="30"/>
  <c r="A307" i="30"/>
  <c r="A306" i="30"/>
  <c r="A305" i="30"/>
  <c r="A304" i="30"/>
  <c r="A303" i="30"/>
  <c r="A302" i="30"/>
  <c r="A301" i="30"/>
  <c r="A300" i="30"/>
  <c r="A299" i="30"/>
  <c r="A298" i="30"/>
  <c r="A297" i="30"/>
  <c r="A296" i="30"/>
  <c r="A295" i="30"/>
  <c r="A294" i="30"/>
  <c r="A293" i="30"/>
  <c r="A292" i="30"/>
  <c r="A291" i="30"/>
  <c r="A290" i="30"/>
  <c r="A289" i="30"/>
  <c r="A288" i="30"/>
  <c r="A287" i="30"/>
  <c r="A286" i="30"/>
  <c r="A285" i="30"/>
  <c r="A284" i="30"/>
  <c r="A283" i="30"/>
  <c r="A282" i="30"/>
  <c r="A281" i="30"/>
  <c r="A280" i="30"/>
  <c r="A279" i="30"/>
  <c r="A278" i="30"/>
  <c r="A277" i="30"/>
  <c r="A276" i="30"/>
  <c r="A275" i="30"/>
  <c r="A274" i="30"/>
  <c r="A273" i="30"/>
  <c r="A272" i="30"/>
  <c r="A271" i="30"/>
  <c r="A270" i="30"/>
  <c r="A269" i="30"/>
  <c r="A268" i="30"/>
  <c r="A267" i="30"/>
  <c r="A266" i="30"/>
  <c r="A265" i="30"/>
  <c r="A264" i="30"/>
  <c r="A263" i="30"/>
  <c r="A262" i="30"/>
  <c r="A261" i="30"/>
  <c r="A260" i="30"/>
  <c r="A259" i="30"/>
  <c r="A258" i="30"/>
  <c r="A257" i="30"/>
  <c r="A256" i="30"/>
  <c r="A255" i="30"/>
  <c r="A254" i="30"/>
  <c r="A253" i="30"/>
  <c r="A252" i="30"/>
  <c r="A251" i="30"/>
  <c r="A250" i="30"/>
  <c r="A249" i="30"/>
  <c r="A248" i="30"/>
  <c r="A247" i="30"/>
  <c r="A246" i="30"/>
  <c r="A245" i="30"/>
  <c r="A244" i="30"/>
  <c r="A243" i="30"/>
  <c r="A242" i="30"/>
  <c r="A241" i="30"/>
  <c r="A240" i="30"/>
  <c r="A239" i="30"/>
  <c r="A238" i="30"/>
  <c r="A237" i="30"/>
  <c r="A236" i="30"/>
  <c r="A235" i="30"/>
  <c r="A234" i="30"/>
  <c r="A233" i="30"/>
  <c r="A232" i="30"/>
  <c r="A231" i="30"/>
  <c r="A230" i="30"/>
  <c r="A229" i="30"/>
  <c r="A228" i="30"/>
  <c r="A227" i="30"/>
  <c r="A226" i="30"/>
  <c r="A225" i="30"/>
  <c r="A224" i="30"/>
  <c r="A223" i="30"/>
  <c r="A222" i="30"/>
  <c r="A221" i="30"/>
  <c r="A220" i="30"/>
  <c r="A219" i="30"/>
  <c r="A218" i="30"/>
  <c r="A217" i="30"/>
  <c r="A216" i="30"/>
  <c r="A215" i="30"/>
  <c r="A214" i="30"/>
  <c r="A213" i="30"/>
  <c r="A212" i="30"/>
  <c r="A211" i="30"/>
  <c r="A210" i="30"/>
  <c r="A209" i="30"/>
  <c r="A208" i="30"/>
  <c r="A207" i="30"/>
  <c r="A206" i="30"/>
  <c r="A205" i="30"/>
  <c r="A204" i="30"/>
  <c r="A203" i="30"/>
  <c r="A202" i="30"/>
  <c r="A201" i="30"/>
  <c r="A200" i="30"/>
  <c r="A199" i="30"/>
  <c r="A198" i="30"/>
  <c r="A197" i="30"/>
  <c r="A196" i="30"/>
  <c r="A195" i="30"/>
  <c r="A194" i="30"/>
  <c r="A193" i="30"/>
  <c r="A192" i="30"/>
  <c r="A191" i="30"/>
  <c r="A190" i="30"/>
  <c r="A189" i="30"/>
  <c r="A188" i="30"/>
  <c r="A187" i="30"/>
  <c r="A186" i="30"/>
  <c r="A185" i="30"/>
  <c r="A184" i="30"/>
  <c r="A183" i="30"/>
  <c r="A182" i="30"/>
  <c r="A181" i="30"/>
  <c r="A180" i="30"/>
  <c r="A179" i="30"/>
  <c r="A178" i="30"/>
  <c r="A177" i="30"/>
  <c r="A176" i="30"/>
  <c r="A175" i="30"/>
  <c r="A174" i="30"/>
  <c r="A173" i="30"/>
  <c r="A172" i="30"/>
  <c r="A171" i="30"/>
  <c r="A170" i="30"/>
  <c r="A169" i="30"/>
  <c r="A168" i="30"/>
  <c r="A167" i="30"/>
  <c r="A166" i="30"/>
  <c r="A165" i="30"/>
  <c r="A164" i="30"/>
  <c r="A163" i="30"/>
  <c r="A162" i="30"/>
  <c r="A161" i="30"/>
  <c r="A160" i="30"/>
  <c r="A159" i="30"/>
  <c r="A158" i="30"/>
  <c r="A157" i="30"/>
  <c r="A156" i="30"/>
  <c r="A155" i="30"/>
  <c r="A154" i="30"/>
  <c r="A153" i="30"/>
  <c r="A152" i="30"/>
  <c r="A151" i="30"/>
  <c r="A150" i="30"/>
  <c r="A149" i="30"/>
  <c r="A148" i="30"/>
  <c r="A147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A133" i="30"/>
  <c r="A132" i="30"/>
  <c r="A131" i="30"/>
  <c r="A130" i="30"/>
  <c r="A129" i="30"/>
  <c r="A128" i="30"/>
  <c r="A127" i="30"/>
  <c r="A126" i="30"/>
  <c r="A125" i="30"/>
  <c r="A124" i="30"/>
  <c r="A123" i="30"/>
  <c r="A122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H3" i="31"/>
  <c r="Y3" i="31"/>
  <c r="P3" i="31"/>
  <c r="BN5" i="30"/>
  <c r="T11" i="29"/>
  <c r="R11" i="29"/>
  <c r="N5" i="30"/>
  <c r="AK1" i="30"/>
  <c r="C12" i="29"/>
  <c r="CB315" i="30"/>
  <c r="CB316" i="30"/>
  <c r="CB317" i="30"/>
  <c r="CB318" i="30"/>
  <c r="CB319" i="30"/>
  <c r="CB320" i="30"/>
  <c r="CB321" i="30"/>
  <c r="CB322" i="30"/>
  <c r="CB323" i="30"/>
  <c r="CB324" i="30"/>
  <c r="CB325" i="30"/>
  <c r="CB326" i="30"/>
  <c r="CB327" i="30"/>
  <c r="CB328" i="30"/>
  <c r="CB329" i="30"/>
  <c r="CB330" i="30"/>
  <c r="CB331" i="30"/>
  <c r="CB332" i="30"/>
  <c r="CB333" i="30"/>
  <c r="CB334" i="30"/>
  <c r="CB335" i="30"/>
  <c r="CB336" i="30"/>
  <c r="CB337" i="30"/>
  <c r="CB338" i="30"/>
  <c r="CB339" i="30"/>
  <c r="CB314" i="30"/>
  <c r="O10" i="12"/>
  <c r="D7" i="30"/>
  <c r="E7" i="30" s="1"/>
  <c r="H7" i="30" s="1"/>
  <c r="K7" i="30" s="1"/>
  <c r="L7" i="30" s="1"/>
  <c r="M7" i="30" s="1"/>
  <c r="N7" i="30" s="1"/>
  <c r="O7" i="30" s="1"/>
  <c r="P7" i="30" s="1"/>
  <c r="Q7" i="30" s="1"/>
  <c r="R7" i="30" s="1"/>
  <c r="S7" i="30" s="1"/>
  <c r="T7" i="30" s="1"/>
  <c r="U7" i="30" s="1"/>
  <c r="V7" i="30" s="1"/>
  <c r="W7" i="30" s="1"/>
  <c r="X7" i="30" s="1"/>
  <c r="Z7" i="30" s="1"/>
  <c r="AA7" i="30" s="1"/>
  <c r="AB7" i="30" s="1"/>
  <c r="AC7" i="30" s="1"/>
  <c r="AD7" i="30" s="1"/>
  <c r="AE7" i="30" s="1"/>
  <c r="AF7" i="30" s="1"/>
  <c r="AG7" i="30" s="1"/>
  <c r="AH7" i="30" s="1"/>
  <c r="AI7" i="30" s="1"/>
  <c r="AJ7" i="30" s="1"/>
  <c r="AK7" i="30" s="1"/>
  <c r="A2" i="31"/>
  <c r="A10" i="31"/>
  <c r="A11" i="31" s="1"/>
  <c r="A12" i="31" s="1"/>
  <c r="A13" i="31" s="1"/>
  <c r="A14" i="31" s="1"/>
  <c r="A15" i="31" s="1"/>
  <c r="A16" i="31" s="1"/>
  <c r="A17" i="31" s="1"/>
  <c r="A18" i="31" s="1"/>
  <c r="A19" i="31" s="1"/>
  <c r="A12" i="12"/>
  <c r="P10" i="12"/>
  <c r="Q10" i="12" s="1"/>
  <c r="R71" i="29"/>
  <c r="S71" i="29"/>
  <c r="S72" i="29"/>
  <c r="S73" i="29"/>
  <c r="S74" i="29"/>
  <c r="S75" i="29"/>
  <c r="S76" i="29"/>
  <c r="S77" i="29"/>
  <c r="S78" i="29"/>
  <c r="S79" i="29"/>
  <c r="S80" i="29"/>
  <c r="T80" i="29"/>
  <c r="V80" i="29"/>
  <c r="S81" i="29"/>
  <c r="T81" i="29"/>
  <c r="V81" i="29"/>
  <c r="S82" i="29"/>
  <c r="T82" i="29"/>
  <c r="V82" i="29"/>
  <c r="S83" i="29"/>
  <c r="T83" i="29"/>
  <c r="V83" i="29"/>
  <c r="S84" i="29"/>
  <c r="T84" i="29"/>
  <c r="V84" i="29"/>
  <c r="S85" i="29"/>
  <c r="T85" i="29"/>
  <c r="V85" i="29"/>
  <c r="S86" i="29"/>
  <c r="T86" i="29"/>
  <c r="V86" i="29"/>
  <c r="S87" i="29"/>
  <c r="T87" i="29"/>
  <c r="V87" i="29"/>
  <c r="S88" i="29"/>
  <c r="T88" i="29"/>
  <c r="V88" i="29"/>
  <c r="S89" i="29"/>
  <c r="T89" i="29"/>
  <c r="V89" i="29"/>
  <c r="S90" i="29"/>
  <c r="T90" i="29"/>
  <c r="V90" i="29"/>
  <c r="S91" i="29"/>
  <c r="T91" i="29"/>
  <c r="V91" i="29"/>
  <c r="S92" i="29"/>
  <c r="T92" i="29"/>
  <c r="V92" i="29"/>
  <c r="S93" i="29"/>
  <c r="T93" i="29"/>
  <c r="V93" i="29"/>
  <c r="S94" i="29"/>
  <c r="T94" i="29"/>
  <c r="V94" i="29"/>
  <c r="S95" i="29"/>
  <c r="T95" i="29"/>
  <c r="V95" i="29"/>
  <c r="S96" i="29"/>
  <c r="T96" i="29"/>
  <c r="V96" i="29"/>
  <c r="S97" i="29"/>
  <c r="T97" i="29"/>
  <c r="V97" i="29"/>
  <c r="S98" i="29"/>
  <c r="T98" i="29"/>
  <c r="V98" i="29"/>
  <c r="S99" i="29"/>
  <c r="T99" i="29"/>
  <c r="V99" i="29"/>
  <c r="S100" i="29"/>
  <c r="T100" i="29"/>
  <c r="V100" i="29"/>
  <c r="S101" i="29"/>
  <c r="T101" i="29"/>
  <c r="V101" i="29"/>
  <c r="S102" i="29"/>
  <c r="T102" i="29"/>
  <c r="V102" i="29"/>
  <c r="S103" i="29"/>
  <c r="T103" i="29"/>
  <c r="V103" i="29"/>
  <c r="S104" i="29"/>
  <c r="T104" i="29"/>
  <c r="V104" i="29"/>
  <c r="S105" i="29"/>
  <c r="T105" i="29"/>
  <c r="V105" i="29"/>
  <c r="S106" i="29"/>
  <c r="T106" i="29"/>
  <c r="V106" i="29"/>
  <c r="S107" i="29"/>
  <c r="T107" i="29"/>
  <c r="V107" i="29"/>
  <c r="S108" i="29"/>
  <c r="T108" i="29"/>
  <c r="V108" i="29"/>
  <c r="S109" i="29"/>
  <c r="T109" i="29"/>
  <c r="V109" i="29"/>
  <c r="S110" i="29"/>
  <c r="T110" i="29"/>
  <c r="V110" i="29"/>
  <c r="S111" i="29"/>
  <c r="T111" i="29"/>
  <c r="V111" i="29"/>
  <c r="S112" i="29"/>
  <c r="T112" i="29"/>
  <c r="V112" i="29"/>
  <c r="S113" i="29"/>
  <c r="T113" i="29"/>
  <c r="V113" i="29"/>
  <c r="S114" i="29"/>
  <c r="T114" i="29"/>
  <c r="V114" i="29"/>
  <c r="S115" i="29"/>
  <c r="T115" i="29"/>
  <c r="V115" i="29"/>
  <c r="S116" i="29"/>
  <c r="T116" i="29"/>
  <c r="V116" i="29"/>
  <c r="S117" i="29"/>
  <c r="T117" i="29"/>
  <c r="V117" i="29"/>
  <c r="S118" i="29"/>
  <c r="T118" i="29"/>
  <c r="V118" i="29"/>
  <c r="S119" i="29"/>
  <c r="T119" i="29"/>
  <c r="V119" i="29"/>
  <c r="S120" i="29"/>
  <c r="T120" i="29"/>
  <c r="V120" i="29"/>
  <c r="S121" i="29"/>
  <c r="T121" i="29"/>
  <c r="V121" i="29"/>
  <c r="S122" i="29"/>
  <c r="T122" i="29"/>
  <c r="V122" i="29"/>
  <c r="S123" i="29"/>
  <c r="T123" i="29"/>
  <c r="V123" i="29"/>
  <c r="S124" i="29"/>
  <c r="T124" i="29"/>
  <c r="V124" i="29"/>
  <c r="S125" i="29"/>
  <c r="T125" i="29"/>
  <c r="V125" i="29"/>
  <c r="S126" i="29"/>
  <c r="T126" i="29"/>
  <c r="V126" i="29"/>
  <c r="S127" i="29"/>
  <c r="T127" i="29"/>
  <c r="V127" i="29"/>
  <c r="S128" i="29"/>
  <c r="T128" i="29"/>
  <c r="V128" i="29"/>
  <c r="S129" i="29"/>
  <c r="T129" i="29"/>
  <c r="V129" i="29"/>
  <c r="S130" i="29"/>
  <c r="T130" i="29"/>
  <c r="V130" i="29"/>
  <c r="S131" i="29"/>
  <c r="T131" i="29"/>
  <c r="V131" i="29"/>
  <c r="S132" i="29"/>
  <c r="T132" i="29"/>
  <c r="V132" i="29"/>
  <c r="S133" i="29"/>
  <c r="T133" i="29"/>
  <c r="V133" i="29"/>
  <c r="S134" i="29"/>
  <c r="T134" i="29"/>
  <c r="V134" i="29"/>
  <c r="S135" i="29"/>
  <c r="T135" i="29"/>
  <c r="V135" i="29"/>
  <c r="S136" i="29"/>
  <c r="T136" i="29"/>
  <c r="V136" i="29"/>
  <c r="S137" i="29"/>
  <c r="T137" i="29"/>
  <c r="V137" i="29"/>
  <c r="S138" i="29"/>
  <c r="T138" i="29"/>
  <c r="V138" i="29"/>
  <c r="S139" i="29"/>
  <c r="T139" i="29"/>
  <c r="V139" i="29"/>
  <c r="S140" i="29"/>
  <c r="T140" i="29"/>
  <c r="V140" i="29"/>
  <c r="S141" i="29"/>
  <c r="T141" i="29"/>
  <c r="V141" i="29"/>
  <c r="S142" i="29"/>
  <c r="T142" i="29"/>
  <c r="V142" i="29"/>
  <c r="S143" i="29"/>
  <c r="T143" i="29"/>
  <c r="V143" i="29"/>
  <c r="S144" i="29"/>
  <c r="T144" i="29"/>
  <c r="V144" i="29"/>
  <c r="S145" i="29"/>
  <c r="T145" i="29"/>
  <c r="V145" i="29"/>
  <c r="S146" i="29"/>
  <c r="T146" i="29"/>
  <c r="V146" i="29"/>
  <c r="S147" i="29"/>
  <c r="T147" i="29"/>
  <c r="V147" i="29"/>
  <c r="S148" i="29"/>
  <c r="T148" i="29"/>
  <c r="V148" i="29"/>
  <c r="S149" i="29"/>
  <c r="T149" i="29"/>
  <c r="V149" i="29"/>
  <c r="S150" i="29"/>
  <c r="T150" i="29"/>
  <c r="V150" i="29"/>
  <c r="S151" i="29"/>
  <c r="T151" i="29"/>
  <c r="V151" i="29"/>
  <c r="S152" i="29"/>
  <c r="T152" i="29"/>
  <c r="V152" i="29"/>
  <c r="S153" i="29"/>
  <c r="T153" i="29"/>
  <c r="V153" i="29"/>
  <c r="S154" i="29"/>
  <c r="T154" i="29"/>
  <c r="V154" i="29"/>
  <c r="S155" i="29"/>
  <c r="T155" i="29"/>
  <c r="V155" i="29"/>
  <c r="S156" i="29"/>
  <c r="T156" i="29"/>
  <c r="V156" i="29"/>
  <c r="S157" i="29"/>
  <c r="T157" i="29"/>
  <c r="V157" i="29"/>
  <c r="S158" i="29"/>
  <c r="T158" i="29"/>
  <c r="V158" i="29"/>
  <c r="S159" i="29"/>
  <c r="T159" i="29"/>
  <c r="V159" i="29"/>
  <c r="S160" i="29"/>
  <c r="T160" i="29"/>
  <c r="V160" i="29"/>
  <c r="S161" i="29"/>
  <c r="T161" i="29"/>
  <c r="V161" i="29"/>
  <c r="S162" i="29"/>
  <c r="T162" i="29"/>
  <c r="V162" i="29"/>
  <c r="S163" i="29"/>
  <c r="T163" i="29"/>
  <c r="V163" i="29"/>
  <c r="S164" i="29"/>
  <c r="T164" i="29"/>
  <c r="V164" i="29"/>
  <c r="S165" i="29"/>
  <c r="T165" i="29"/>
  <c r="V165" i="29"/>
  <c r="S166" i="29"/>
  <c r="T166" i="29"/>
  <c r="V166" i="29"/>
  <c r="S167" i="29"/>
  <c r="T167" i="29"/>
  <c r="V167" i="29"/>
  <c r="S168" i="29"/>
  <c r="T168" i="29"/>
  <c r="V168" i="29"/>
  <c r="S169" i="29"/>
  <c r="T169" i="29"/>
  <c r="V169" i="29"/>
  <c r="S170" i="29"/>
  <c r="T170" i="29"/>
  <c r="V170" i="29"/>
  <c r="S171" i="29"/>
  <c r="T171" i="29"/>
  <c r="V171" i="29"/>
  <c r="S172" i="29"/>
  <c r="T172" i="29"/>
  <c r="V172" i="29"/>
  <c r="S173" i="29"/>
  <c r="T173" i="29"/>
  <c r="V173" i="29"/>
  <c r="S174" i="29"/>
  <c r="T174" i="29"/>
  <c r="V174" i="29"/>
  <c r="S175" i="29"/>
  <c r="T175" i="29"/>
  <c r="V175" i="29"/>
  <c r="S176" i="29"/>
  <c r="T176" i="29"/>
  <c r="V176" i="29"/>
  <c r="S177" i="29"/>
  <c r="T177" i="29"/>
  <c r="V177" i="29"/>
  <c r="S178" i="29"/>
  <c r="T178" i="29"/>
  <c r="V178" i="29"/>
  <c r="S179" i="29"/>
  <c r="T179" i="29"/>
  <c r="V179" i="29"/>
  <c r="S180" i="29"/>
  <c r="T180" i="29"/>
  <c r="V180" i="29"/>
  <c r="S181" i="29"/>
  <c r="T181" i="29"/>
  <c r="V181" i="29"/>
  <c r="S182" i="29"/>
  <c r="T182" i="29"/>
  <c r="V182" i="29"/>
  <c r="S183" i="29"/>
  <c r="T183" i="29"/>
  <c r="V183" i="29"/>
  <c r="S184" i="29"/>
  <c r="T184" i="29"/>
  <c r="V184" i="29"/>
  <c r="S185" i="29"/>
  <c r="T185" i="29"/>
  <c r="V185" i="29"/>
  <c r="S186" i="29"/>
  <c r="T186" i="29"/>
  <c r="V186" i="29"/>
  <c r="S187" i="29"/>
  <c r="T187" i="29"/>
  <c r="V187" i="29"/>
  <c r="S188" i="29"/>
  <c r="T188" i="29"/>
  <c r="V188" i="29"/>
  <c r="S189" i="29"/>
  <c r="T189" i="29"/>
  <c r="V189" i="29"/>
  <c r="S190" i="29"/>
  <c r="T190" i="29"/>
  <c r="V190" i="29"/>
  <c r="S191" i="29"/>
  <c r="T191" i="29"/>
  <c r="V191" i="29"/>
  <c r="S192" i="29"/>
  <c r="T192" i="29"/>
  <c r="V192" i="29"/>
  <c r="S193" i="29"/>
  <c r="T193" i="29"/>
  <c r="V193" i="29"/>
  <c r="S194" i="29"/>
  <c r="T194" i="29"/>
  <c r="V194" i="29"/>
  <c r="S195" i="29"/>
  <c r="T195" i="29"/>
  <c r="V195" i="29"/>
  <c r="S196" i="29"/>
  <c r="T196" i="29"/>
  <c r="V196" i="29"/>
  <c r="S197" i="29"/>
  <c r="T197" i="29"/>
  <c r="V197" i="29"/>
  <c r="S198" i="29"/>
  <c r="T198" i="29"/>
  <c r="V198" i="29"/>
  <c r="S199" i="29"/>
  <c r="T199" i="29"/>
  <c r="V199" i="29"/>
  <c r="S200" i="29"/>
  <c r="T200" i="29"/>
  <c r="V200" i="29"/>
  <c r="S201" i="29"/>
  <c r="T201" i="29"/>
  <c r="V201" i="29"/>
  <c r="S202" i="29"/>
  <c r="T202" i="29"/>
  <c r="V202" i="29"/>
  <c r="S203" i="29"/>
  <c r="T203" i="29"/>
  <c r="V203" i="29"/>
  <c r="S204" i="29"/>
  <c r="T204" i="29"/>
  <c r="V204" i="29"/>
  <c r="S205" i="29"/>
  <c r="T205" i="29"/>
  <c r="V205" i="29"/>
  <c r="S206" i="29"/>
  <c r="T206" i="29"/>
  <c r="V206" i="29"/>
  <c r="S207" i="29"/>
  <c r="T207" i="29"/>
  <c r="V207" i="29"/>
  <c r="S208" i="29"/>
  <c r="T208" i="29"/>
  <c r="V208" i="29"/>
  <c r="S209" i="29"/>
  <c r="T209" i="29"/>
  <c r="V209" i="29"/>
  <c r="S210" i="29"/>
  <c r="T210" i="29"/>
  <c r="V210" i="29"/>
  <c r="S211" i="29"/>
  <c r="T211" i="29"/>
  <c r="V211" i="29"/>
  <c r="S212" i="29"/>
  <c r="T212" i="29"/>
  <c r="V212" i="29"/>
  <c r="S213" i="29"/>
  <c r="T213" i="29"/>
  <c r="V213" i="29"/>
  <c r="S214" i="29"/>
  <c r="T214" i="29"/>
  <c r="V214" i="29"/>
  <c r="S215" i="29"/>
  <c r="T215" i="29"/>
  <c r="V215" i="29"/>
  <c r="S216" i="29"/>
  <c r="T216" i="29"/>
  <c r="V216" i="29"/>
  <c r="S217" i="29"/>
  <c r="T217" i="29"/>
  <c r="V217" i="29"/>
  <c r="S218" i="29"/>
  <c r="T218" i="29"/>
  <c r="V218" i="29"/>
  <c r="S219" i="29"/>
  <c r="T219" i="29"/>
  <c r="V219" i="29"/>
  <c r="S220" i="29"/>
  <c r="T220" i="29"/>
  <c r="V220" i="29"/>
  <c r="S221" i="29"/>
  <c r="T221" i="29"/>
  <c r="V221" i="29"/>
  <c r="S222" i="29"/>
  <c r="T222" i="29"/>
  <c r="V222" i="29"/>
  <c r="S223" i="29"/>
  <c r="T223" i="29"/>
  <c r="V223" i="29"/>
  <c r="S224" i="29"/>
  <c r="T224" i="29"/>
  <c r="V224" i="29"/>
  <c r="S225" i="29"/>
  <c r="T225" i="29"/>
  <c r="V225" i="29"/>
  <c r="S226" i="29"/>
  <c r="T226" i="29"/>
  <c r="V226" i="29"/>
  <c r="Q227" i="29"/>
  <c r="R227" i="29"/>
  <c r="S227" i="29"/>
  <c r="T227" i="29"/>
  <c r="V227" i="29"/>
  <c r="Q228" i="29"/>
  <c r="R228" i="29"/>
  <c r="S228" i="29"/>
  <c r="T228" i="29"/>
  <c r="V228" i="29"/>
  <c r="Q229" i="29"/>
  <c r="R229" i="29"/>
  <c r="S229" i="29"/>
  <c r="T229" i="29"/>
  <c r="V229" i="29"/>
  <c r="Q230" i="29"/>
  <c r="R230" i="29"/>
  <c r="S230" i="29"/>
  <c r="T230" i="29"/>
  <c r="V230" i="29"/>
  <c r="Q231" i="29"/>
  <c r="R231" i="29"/>
  <c r="S231" i="29"/>
  <c r="T231" i="29"/>
  <c r="V231" i="29"/>
  <c r="Q232" i="29"/>
  <c r="R232" i="29"/>
  <c r="S232" i="29"/>
  <c r="T232" i="29"/>
  <c r="V232" i="29"/>
  <c r="Q233" i="29"/>
  <c r="R233" i="29"/>
  <c r="S233" i="29"/>
  <c r="T233" i="29"/>
  <c r="V233" i="29"/>
  <c r="Q234" i="29"/>
  <c r="R234" i="29"/>
  <c r="S234" i="29"/>
  <c r="T234" i="29"/>
  <c r="V234" i="29"/>
  <c r="Q235" i="29"/>
  <c r="R235" i="29"/>
  <c r="S235" i="29"/>
  <c r="T235" i="29"/>
  <c r="V235" i="29"/>
  <c r="Q236" i="29"/>
  <c r="R236" i="29"/>
  <c r="S236" i="29"/>
  <c r="T236" i="29"/>
  <c r="V236" i="29"/>
  <c r="Q237" i="29"/>
  <c r="R237" i="29"/>
  <c r="S237" i="29"/>
  <c r="T237" i="29"/>
  <c r="V237" i="29"/>
  <c r="Q238" i="29"/>
  <c r="R238" i="29"/>
  <c r="S238" i="29"/>
  <c r="T238" i="29"/>
  <c r="V238" i="29"/>
  <c r="Q239" i="29"/>
  <c r="R239" i="29"/>
  <c r="S239" i="29"/>
  <c r="T239" i="29"/>
  <c r="V239" i="29"/>
  <c r="Q240" i="29"/>
  <c r="R240" i="29"/>
  <c r="S240" i="29"/>
  <c r="T240" i="29"/>
  <c r="V240" i="29"/>
  <c r="Q241" i="29"/>
  <c r="R241" i="29"/>
  <c r="S241" i="29"/>
  <c r="T241" i="29"/>
  <c r="V241" i="29"/>
  <c r="Q242" i="29"/>
  <c r="R242" i="29"/>
  <c r="S242" i="29"/>
  <c r="T242" i="29"/>
  <c r="V242" i="29"/>
  <c r="Q243" i="29"/>
  <c r="R243" i="29"/>
  <c r="S243" i="29"/>
  <c r="T243" i="29"/>
  <c r="V243" i="29"/>
  <c r="Q244" i="29"/>
  <c r="R244" i="29"/>
  <c r="S244" i="29"/>
  <c r="T244" i="29"/>
  <c r="V244" i="29"/>
  <c r="Q245" i="29"/>
  <c r="R245" i="29"/>
  <c r="S245" i="29"/>
  <c r="T245" i="29"/>
  <c r="V245" i="29"/>
  <c r="Q246" i="29"/>
  <c r="R246" i="29"/>
  <c r="S246" i="29"/>
  <c r="T246" i="29"/>
  <c r="V246" i="29"/>
  <c r="Q247" i="29"/>
  <c r="R247" i="29"/>
  <c r="S247" i="29"/>
  <c r="T247" i="29"/>
  <c r="V247" i="29"/>
  <c r="Q248" i="29"/>
  <c r="R248" i="29"/>
  <c r="S248" i="29"/>
  <c r="T248" i="29"/>
  <c r="V248" i="29"/>
  <c r="Q249" i="29"/>
  <c r="R249" i="29"/>
  <c r="S249" i="29"/>
  <c r="T249" i="29"/>
  <c r="V249" i="29"/>
  <c r="Q250" i="29"/>
  <c r="R250" i="29"/>
  <c r="S250" i="29"/>
  <c r="T250" i="29"/>
  <c r="V250" i="29"/>
  <c r="Q251" i="29"/>
  <c r="R251" i="29"/>
  <c r="S251" i="29"/>
  <c r="T251" i="29"/>
  <c r="V251" i="29"/>
  <c r="Q252" i="29"/>
  <c r="R252" i="29"/>
  <c r="S252" i="29"/>
  <c r="T252" i="29"/>
  <c r="V252" i="29"/>
  <c r="Q253" i="29"/>
  <c r="R253" i="29"/>
  <c r="S253" i="29"/>
  <c r="T253" i="29"/>
  <c r="V253" i="29"/>
  <c r="Q254" i="29"/>
  <c r="R254" i="29"/>
  <c r="S254" i="29"/>
  <c r="T254" i="29"/>
  <c r="V254" i="29"/>
  <c r="Q255" i="29"/>
  <c r="R255" i="29"/>
  <c r="S255" i="29"/>
  <c r="T255" i="29"/>
  <c r="V255" i="29"/>
  <c r="Q256" i="29"/>
  <c r="R256" i="29"/>
  <c r="S256" i="29"/>
  <c r="T256" i="29"/>
  <c r="V256" i="29"/>
  <c r="Q257" i="29"/>
  <c r="R257" i="29"/>
  <c r="S257" i="29"/>
  <c r="T257" i="29"/>
  <c r="V257" i="29"/>
  <c r="Q258" i="29"/>
  <c r="R258" i="29"/>
  <c r="S258" i="29"/>
  <c r="T258" i="29"/>
  <c r="V258" i="29"/>
  <c r="Q259" i="29"/>
  <c r="R259" i="29"/>
  <c r="S259" i="29"/>
  <c r="T259" i="29"/>
  <c r="V259" i="29"/>
  <c r="Q260" i="29"/>
  <c r="R260" i="29"/>
  <c r="S260" i="29"/>
  <c r="T260" i="29"/>
  <c r="V260" i="29"/>
  <c r="Q261" i="29"/>
  <c r="R261" i="29"/>
  <c r="S261" i="29"/>
  <c r="T261" i="29"/>
  <c r="V261" i="29"/>
  <c r="Q262" i="29"/>
  <c r="R262" i="29"/>
  <c r="S262" i="29"/>
  <c r="T262" i="29"/>
  <c r="V262" i="29"/>
  <c r="Q263" i="29"/>
  <c r="R263" i="29"/>
  <c r="S263" i="29"/>
  <c r="T263" i="29"/>
  <c r="V263" i="29"/>
  <c r="Q264" i="29"/>
  <c r="R264" i="29"/>
  <c r="S264" i="29"/>
  <c r="T264" i="29"/>
  <c r="V264" i="29"/>
  <c r="Q265" i="29"/>
  <c r="R265" i="29"/>
  <c r="S265" i="29"/>
  <c r="T265" i="29"/>
  <c r="V265" i="29"/>
  <c r="Q266" i="29"/>
  <c r="R266" i="29"/>
  <c r="S266" i="29"/>
  <c r="T266" i="29"/>
  <c r="V266" i="29"/>
  <c r="Q267" i="29"/>
  <c r="R267" i="29"/>
  <c r="S267" i="29"/>
  <c r="T267" i="29"/>
  <c r="V267" i="29"/>
  <c r="Q268" i="29"/>
  <c r="R268" i="29"/>
  <c r="S268" i="29"/>
  <c r="T268" i="29"/>
  <c r="V268" i="29"/>
  <c r="Q269" i="29"/>
  <c r="R269" i="29"/>
  <c r="S269" i="29"/>
  <c r="T269" i="29"/>
  <c r="V269" i="29"/>
  <c r="Q270" i="29"/>
  <c r="R270" i="29"/>
  <c r="S270" i="29"/>
  <c r="T270" i="29"/>
  <c r="V270" i="29"/>
  <c r="Q271" i="29"/>
  <c r="R271" i="29"/>
  <c r="S271" i="29"/>
  <c r="T271" i="29"/>
  <c r="V271" i="29"/>
  <c r="Q272" i="29"/>
  <c r="R272" i="29"/>
  <c r="S272" i="29"/>
  <c r="T272" i="29"/>
  <c r="V272" i="29"/>
  <c r="Q273" i="29"/>
  <c r="R273" i="29"/>
  <c r="S273" i="29"/>
  <c r="T273" i="29"/>
  <c r="V273" i="29"/>
  <c r="Q274" i="29"/>
  <c r="R274" i="29"/>
  <c r="S274" i="29"/>
  <c r="T274" i="29"/>
  <c r="V274" i="29"/>
  <c r="Q275" i="29"/>
  <c r="R275" i="29"/>
  <c r="S275" i="29"/>
  <c r="T275" i="29"/>
  <c r="V275" i="29"/>
  <c r="Q276" i="29"/>
  <c r="R276" i="29"/>
  <c r="S276" i="29"/>
  <c r="T276" i="29"/>
  <c r="V276" i="29"/>
  <c r="Q277" i="29"/>
  <c r="R277" i="29"/>
  <c r="S277" i="29"/>
  <c r="T277" i="29"/>
  <c r="V277" i="29"/>
  <c r="Q278" i="29"/>
  <c r="R278" i="29"/>
  <c r="S278" i="29"/>
  <c r="T278" i="29"/>
  <c r="V278" i="29"/>
  <c r="Q279" i="29"/>
  <c r="R279" i="29"/>
  <c r="S279" i="29"/>
  <c r="T279" i="29"/>
  <c r="V279" i="29"/>
  <c r="Q280" i="29"/>
  <c r="R280" i="29"/>
  <c r="S280" i="29"/>
  <c r="T280" i="29"/>
  <c r="V280" i="29"/>
  <c r="Q281" i="29"/>
  <c r="R281" i="29"/>
  <c r="S281" i="29"/>
  <c r="T281" i="29"/>
  <c r="V281" i="29"/>
  <c r="Q282" i="29"/>
  <c r="R282" i="29"/>
  <c r="S282" i="29"/>
  <c r="T282" i="29"/>
  <c r="V282" i="29"/>
  <c r="Q283" i="29"/>
  <c r="R283" i="29"/>
  <c r="S283" i="29"/>
  <c r="T283" i="29"/>
  <c r="V283" i="29"/>
  <c r="Q284" i="29"/>
  <c r="R284" i="29"/>
  <c r="S284" i="29"/>
  <c r="T284" i="29"/>
  <c r="V284" i="29"/>
  <c r="Q285" i="29"/>
  <c r="R285" i="29"/>
  <c r="S285" i="29"/>
  <c r="T285" i="29"/>
  <c r="V285" i="29"/>
  <c r="Q286" i="29"/>
  <c r="R286" i="29"/>
  <c r="S286" i="29"/>
  <c r="T286" i="29"/>
  <c r="V286" i="29"/>
  <c r="Q287" i="29"/>
  <c r="R287" i="29"/>
  <c r="S287" i="29"/>
  <c r="T287" i="29"/>
  <c r="V287" i="29"/>
  <c r="Q288" i="29"/>
  <c r="R288" i="29"/>
  <c r="S288" i="29"/>
  <c r="T288" i="29"/>
  <c r="V288" i="29"/>
  <c r="Q289" i="29"/>
  <c r="R289" i="29"/>
  <c r="S289" i="29"/>
  <c r="T289" i="29"/>
  <c r="V289" i="29"/>
  <c r="Q290" i="29"/>
  <c r="R290" i="29"/>
  <c r="S290" i="29"/>
  <c r="T290" i="29"/>
  <c r="V290" i="29"/>
  <c r="Q291" i="29"/>
  <c r="R291" i="29"/>
  <c r="S291" i="29"/>
  <c r="T291" i="29"/>
  <c r="V291" i="29"/>
  <c r="Q292" i="29"/>
  <c r="R292" i="29"/>
  <c r="S292" i="29"/>
  <c r="T292" i="29"/>
  <c r="V292" i="29"/>
  <c r="Q293" i="29"/>
  <c r="R293" i="29"/>
  <c r="S293" i="29"/>
  <c r="T293" i="29"/>
  <c r="V293" i="29"/>
  <c r="Q294" i="29"/>
  <c r="R294" i="29"/>
  <c r="S294" i="29"/>
  <c r="T294" i="29"/>
  <c r="V294" i="29"/>
  <c r="Q295" i="29"/>
  <c r="R295" i="29"/>
  <c r="S295" i="29"/>
  <c r="T295" i="29"/>
  <c r="V295" i="29"/>
  <c r="Q296" i="29"/>
  <c r="R296" i="29"/>
  <c r="S296" i="29"/>
  <c r="T296" i="29"/>
  <c r="V296" i="29"/>
  <c r="Q297" i="29"/>
  <c r="R297" i="29"/>
  <c r="S297" i="29"/>
  <c r="T297" i="29"/>
  <c r="V297" i="29"/>
  <c r="Q298" i="29"/>
  <c r="R298" i="29"/>
  <c r="S298" i="29"/>
  <c r="T298" i="29"/>
  <c r="V298" i="29"/>
  <c r="L311" i="29"/>
  <c r="M311" i="29"/>
  <c r="L310" i="29"/>
  <c r="M310" i="29"/>
  <c r="L309" i="29"/>
  <c r="M309" i="29"/>
  <c r="L308" i="29"/>
  <c r="M308" i="29"/>
  <c r="L307" i="29"/>
  <c r="M307" i="29"/>
  <c r="L306" i="29"/>
  <c r="M306" i="29"/>
  <c r="L305" i="29"/>
  <c r="M305" i="29"/>
  <c r="L304" i="29"/>
  <c r="M304" i="29"/>
  <c r="L303" i="29"/>
  <c r="M303" i="29"/>
  <c r="L302" i="29"/>
  <c r="M302" i="29"/>
  <c r="L301" i="29"/>
  <c r="M301" i="29"/>
  <c r="L300" i="29"/>
  <c r="M300" i="29"/>
  <c r="L299" i="29"/>
  <c r="M299" i="29"/>
  <c r="V311" i="29"/>
  <c r="P311" i="29"/>
  <c r="Q311" i="29"/>
  <c r="R311" i="29"/>
  <c r="S311" i="29"/>
  <c r="T311" i="29"/>
  <c r="O311" i="29"/>
  <c r="I311" i="29"/>
  <c r="J311" i="29"/>
  <c r="G310" i="29"/>
  <c r="G311" i="29"/>
  <c r="F311" i="29"/>
  <c r="C311" i="29"/>
  <c r="D311" i="29"/>
  <c r="V310" i="29"/>
  <c r="P310" i="29"/>
  <c r="Q310" i="29"/>
  <c r="R310" i="29"/>
  <c r="S310" i="29"/>
  <c r="T310" i="29"/>
  <c r="O310" i="29"/>
  <c r="I310" i="29"/>
  <c r="J310" i="29"/>
  <c r="G309" i="29"/>
  <c r="F310" i="29"/>
  <c r="C310" i="29"/>
  <c r="D310" i="29"/>
  <c r="E310" i="29" s="1"/>
  <c r="V309" i="29"/>
  <c r="P309" i="29"/>
  <c r="Q309" i="29"/>
  <c r="R309" i="29"/>
  <c r="S309" i="29"/>
  <c r="T309" i="29"/>
  <c r="O309" i="29"/>
  <c r="I309" i="29"/>
  <c r="J309" i="29"/>
  <c r="G308" i="29"/>
  <c r="F309" i="29"/>
  <c r="C309" i="29"/>
  <c r="D309" i="29"/>
  <c r="V308" i="29"/>
  <c r="P308" i="29"/>
  <c r="Q308" i="29"/>
  <c r="R308" i="29"/>
  <c r="S308" i="29"/>
  <c r="T308" i="29"/>
  <c r="O308" i="29"/>
  <c r="I308" i="29"/>
  <c r="J308" i="29"/>
  <c r="G307" i="29"/>
  <c r="F308" i="29"/>
  <c r="C308" i="29"/>
  <c r="D308" i="29"/>
  <c r="V307" i="29"/>
  <c r="P307" i="29"/>
  <c r="Q307" i="29"/>
  <c r="R307" i="29"/>
  <c r="S307" i="29"/>
  <c r="T307" i="29"/>
  <c r="O307" i="29"/>
  <c r="I307" i="29"/>
  <c r="J307" i="29"/>
  <c r="G306" i="29"/>
  <c r="F307" i="29"/>
  <c r="C307" i="29"/>
  <c r="D307" i="29"/>
  <c r="V306" i="29"/>
  <c r="P306" i="29"/>
  <c r="Q306" i="29"/>
  <c r="R306" i="29"/>
  <c r="S306" i="29"/>
  <c r="T306" i="29"/>
  <c r="O306" i="29"/>
  <c r="I306" i="29"/>
  <c r="J306" i="29"/>
  <c r="K306" i="29" s="1"/>
  <c r="G305" i="29"/>
  <c r="F306" i="29"/>
  <c r="C306" i="29"/>
  <c r="D306" i="29"/>
  <c r="E306" i="29" s="1"/>
  <c r="V305" i="29"/>
  <c r="P305" i="29"/>
  <c r="Q305" i="29"/>
  <c r="R305" i="29"/>
  <c r="S305" i="29"/>
  <c r="T305" i="29"/>
  <c r="O305" i="29"/>
  <c r="I305" i="29"/>
  <c r="J305" i="29"/>
  <c r="G304" i="29"/>
  <c r="F305" i="29"/>
  <c r="C305" i="29"/>
  <c r="D305" i="29"/>
  <c r="V304" i="29"/>
  <c r="P304" i="29"/>
  <c r="Q304" i="29"/>
  <c r="R304" i="29"/>
  <c r="S304" i="29"/>
  <c r="T304" i="29"/>
  <c r="O304" i="29"/>
  <c r="I304" i="29"/>
  <c r="J304" i="29"/>
  <c r="G303" i="29"/>
  <c r="F304" i="29"/>
  <c r="C304" i="29"/>
  <c r="D304" i="29"/>
  <c r="V303" i="29"/>
  <c r="P303" i="29"/>
  <c r="Q303" i="29"/>
  <c r="R303" i="29"/>
  <c r="S303" i="29"/>
  <c r="T303" i="29"/>
  <c r="O303" i="29"/>
  <c r="I303" i="29"/>
  <c r="J303" i="29"/>
  <c r="G302" i="29"/>
  <c r="F303" i="29"/>
  <c r="C303" i="29"/>
  <c r="D303" i="29"/>
  <c r="V302" i="29"/>
  <c r="P302" i="29"/>
  <c r="Q302" i="29"/>
  <c r="R302" i="29"/>
  <c r="S302" i="29"/>
  <c r="T302" i="29"/>
  <c r="O302" i="29"/>
  <c r="I302" i="29"/>
  <c r="J302" i="29"/>
  <c r="K302" i="29" s="1"/>
  <c r="G301" i="29"/>
  <c r="F302" i="29"/>
  <c r="C302" i="29"/>
  <c r="D302" i="29"/>
  <c r="E302" i="29" s="1"/>
  <c r="V301" i="29"/>
  <c r="P301" i="29"/>
  <c r="Q301" i="29"/>
  <c r="R301" i="29"/>
  <c r="S301" i="29"/>
  <c r="T301" i="29"/>
  <c r="O301" i="29"/>
  <c r="I301" i="29"/>
  <c r="J301" i="29"/>
  <c r="G300" i="29"/>
  <c r="F301" i="29"/>
  <c r="C301" i="29"/>
  <c r="D301" i="29"/>
  <c r="V300" i="29"/>
  <c r="P300" i="29"/>
  <c r="Q300" i="29"/>
  <c r="R300" i="29"/>
  <c r="S300" i="29"/>
  <c r="T300" i="29"/>
  <c r="O300" i="29"/>
  <c r="I300" i="29"/>
  <c r="J300" i="29"/>
  <c r="G299" i="29"/>
  <c r="F300" i="29"/>
  <c r="C300" i="29"/>
  <c r="D300" i="29"/>
  <c r="V299" i="29"/>
  <c r="P299" i="29"/>
  <c r="Q299" i="29"/>
  <c r="R299" i="29"/>
  <c r="S299" i="29"/>
  <c r="T299" i="29"/>
  <c r="O299" i="29"/>
  <c r="I299" i="29"/>
  <c r="K299" i="29" s="1"/>
  <c r="J299" i="29"/>
  <c r="F299" i="29"/>
  <c r="C299" i="29"/>
  <c r="D299" i="29"/>
  <c r="C298" i="29"/>
  <c r="D298" i="29"/>
  <c r="E298" i="29" s="1"/>
  <c r="C297" i="29"/>
  <c r="D297" i="29"/>
  <c r="C296" i="29"/>
  <c r="D296" i="29"/>
  <c r="E296" i="29" s="1"/>
  <c r="C295" i="29"/>
  <c r="D295" i="29"/>
  <c r="C294" i="29"/>
  <c r="D294" i="29"/>
  <c r="E294" i="29" s="1"/>
  <c r="C293" i="29"/>
  <c r="D293" i="29"/>
  <c r="C292" i="29"/>
  <c r="D292" i="29"/>
  <c r="E292" i="29" s="1"/>
  <c r="C291" i="29"/>
  <c r="D291" i="29"/>
  <c r="C290" i="29"/>
  <c r="D290" i="29"/>
  <c r="E290" i="29" s="1"/>
  <c r="C289" i="29"/>
  <c r="D289" i="29"/>
  <c r="C288" i="29"/>
  <c r="D288" i="29"/>
  <c r="E288" i="29" s="1"/>
  <c r="C287" i="29"/>
  <c r="D287" i="29"/>
  <c r="C286" i="29"/>
  <c r="D286" i="29"/>
  <c r="E286" i="29" s="1"/>
  <c r="C285" i="29"/>
  <c r="D285" i="29"/>
  <c r="C284" i="29"/>
  <c r="D284" i="29"/>
  <c r="E284" i="29" s="1"/>
  <c r="C283" i="29"/>
  <c r="D283" i="29"/>
  <c r="C282" i="29"/>
  <c r="D282" i="29"/>
  <c r="C281" i="29"/>
  <c r="D281" i="29"/>
  <c r="C280" i="29"/>
  <c r="D280" i="29"/>
  <c r="E280" i="29" s="1"/>
  <c r="C279" i="29"/>
  <c r="D279" i="29"/>
  <c r="C278" i="29"/>
  <c r="D278" i="29"/>
  <c r="E278" i="29" s="1"/>
  <c r="C277" i="29"/>
  <c r="D277" i="29"/>
  <c r="C276" i="29"/>
  <c r="D276" i="29"/>
  <c r="E276" i="29" s="1"/>
  <c r="C275" i="29"/>
  <c r="D275" i="29"/>
  <c r="C274" i="29"/>
  <c r="D274" i="29"/>
  <c r="E274" i="29" s="1"/>
  <c r="C273" i="29"/>
  <c r="D273" i="29"/>
  <c r="C272" i="29"/>
  <c r="D272" i="29"/>
  <c r="E272" i="29" s="1"/>
  <c r="C271" i="29"/>
  <c r="D271" i="29"/>
  <c r="C270" i="29"/>
  <c r="D270" i="29"/>
  <c r="E270" i="29" s="1"/>
  <c r="C269" i="29"/>
  <c r="D269" i="29"/>
  <c r="C268" i="29"/>
  <c r="D268" i="29"/>
  <c r="E268" i="29" s="1"/>
  <c r="C267" i="29"/>
  <c r="D267" i="29"/>
  <c r="C266" i="29"/>
  <c r="D266" i="29"/>
  <c r="E266" i="29" s="1"/>
  <c r="C265" i="29"/>
  <c r="D265" i="29"/>
  <c r="C264" i="29"/>
  <c r="D264" i="29"/>
  <c r="E264" i="29" s="1"/>
  <c r="C263" i="29"/>
  <c r="D263" i="29"/>
  <c r="C262" i="29"/>
  <c r="D262" i="29"/>
  <c r="E262" i="29" s="1"/>
  <c r="C261" i="29"/>
  <c r="D261" i="29"/>
  <c r="C260" i="29"/>
  <c r="D260" i="29"/>
  <c r="E260" i="29" s="1"/>
  <c r="C259" i="29"/>
  <c r="D259" i="29"/>
  <c r="C258" i="29"/>
  <c r="D258" i="29"/>
  <c r="C257" i="29"/>
  <c r="D257" i="29"/>
  <c r="C256" i="29"/>
  <c r="D256" i="29"/>
  <c r="E256" i="29" s="1"/>
  <c r="C255" i="29"/>
  <c r="D255" i="29"/>
  <c r="C254" i="29"/>
  <c r="D254" i="29"/>
  <c r="E254" i="29" s="1"/>
  <c r="C253" i="29"/>
  <c r="D253" i="29"/>
  <c r="C252" i="29"/>
  <c r="D252" i="29"/>
  <c r="C251" i="29"/>
  <c r="D251" i="29"/>
  <c r="C250" i="29"/>
  <c r="D250" i="29"/>
  <c r="C249" i="29"/>
  <c r="D249" i="29"/>
  <c r="C248" i="29"/>
  <c r="D248" i="29"/>
  <c r="C247" i="29"/>
  <c r="D247" i="29"/>
  <c r="C246" i="29"/>
  <c r="D246" i="29"/>
  <c r="E246" i="29" s="1"/>
  <c r="C245" i="29"/>
  <c r="D245" i="29"/>
  <c r="C244" i="29"/>
  <c r="D244" i="29"/>
  <c r="E244" i="29" s="1"/>
  <c r="C243" i="29"/>
  <c r="D243" i="29"/>
  <c r="C242" i="29"/>
  <c r="D242" i="29"/>
  <c r="E242" i="29" s="1"/>
  <c r="C241" i="29"/>
  <c r="D241" i="29"/>
  <c r="C240" i="29"/>
  <c r="D240" i="29"/>
  <c r="E240" i="29" s="1"/>
  <c r="C239" i="29"/>
  <c r="D239" i="29"/>
  <c r="C238" i="29"/>
  <c r="D238" i="29"/>
  <c r="E238" i="29" s="1"/>
  <c r="C237" i="29"/>
  <c r="D237" i="29"/>
  <c r="C236" i="29"/>
  <c r="D236" i="29"/>
  <c r="E236" i="29" s="1"/>
  <c r="C235" i="29"/>
  <c r="D235" i="29"/>
  <c r="C234" i="29"/>
  <c r="D234" i="29"/>
  <c r="C233" i="29"/>
  <c r="D233" i="29"/>
  <c r="C232" i="29"/>
  <c r="D232" i="29"/>
  <c r="E232" i="29" s="1"/>
  <c r="C231" i="29"/>
  <c r="D231" i="29"/>
  <c r="C230" i="29"/>
  <c r="D230" i="29"/>
  <c r="E230" i="29" s="1"/>
  <c r="C229" i="29"/>
  <c r="D229" i="29"/>
  <c r="C228" i="29"/>
  <c r="D228" i="29"/>
  <c r="C227" i="29"/>
  <c r="D227" i="29"/>
  <c r="C226" i="29"/>
  <c r="C225" i="29"/>
  <c r="C224" i="29"/>
  <c r="C223" i="29"/>
  <c r="C222" i="29"/>
  <c r="C221" i="29"/>
  <c r="C220" i="29"/>
  <c r="C219" i="29"/>
  <c r="C218" i="29"/>
  <c r="C217" i="29"/>
  <c r="C216" i="29"/>
  <c r="C215" i="29"/>
  <c r="C214" i="29"/>
  <c r="C213" i="29"/>
  <c r="C212" i="29"/>
  <c r="C211" i="29"/>
  <c r="C210" i="29"/>
  <c r="C209" i="29"/>
  <c r="C208" i="29"/>
  <c r="C207" i="29"/>
  <c r="C206" i="29"/>
  <c r="C205" i="29"/>
  <c r="C204" i="29"/>
  <c r="C203" i="29"/>
  <c r="C202" i="29"/>
  <c r="C201" i="29"/>
  <c r="C200" i="29"/>
  <c r="C199" i="29"/>
  <c r="C198" i="29"/>
  <c r="C197" i="29"/>
  <c r="C196" i="29"/>
  <c r="C195" i="29"/>
  <c r="C194" i="29"/>
  <c r="C193" i="29"/>
  <c r="C192" i="29"/>
  <c r="C191" i="29"/>
  <c r="C190" i="29"/>
  <c r="C189" i="29"/>
  <c r="C188" i="29"/>
  <c r="C187" i="29"/>
  <c r="C186" i="29"/>
  <c r="C185" i="29"/>
  <c r="C184" i="29"/>
  <c r="C183" i="29"/>
  <c r="C182" i="29"/>
  <c r="C181" i="29"/>
  <c r="C180" i="29"/>
  <c r="C179" i="29"/>
  <c r="C178" i="29"/>
  <c r="C177" i="29"/>
  <c r="C176" i="29"/>
  <c r="C175" i="29"/>
  <c r="C174" i="29"/>
  <c r="C173" i="29"/>
  <c r="C172" i="29"/>
  <c r="C171" i="29"/>
  <c r="C170" i="29"/>
  <c r="C169" i="29"/>
  <c r="C168" i="29"/>
  <c r="C167" i="29"/>
  <c r="C166" i="29"/>
  <c r="C165" i="29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C152" i="29"/>
  <c r="C151" i="29"/>
  <c r="C150" i="29"/>
  <c r="C149" i="29"/>
  <c r="C148" i="29"/>
  <c r="C147" i="29"/>
  <c r="C146" i="29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BF239" i="30"/>
  <c r="D1" i="4"/>
  <c r="E1" i="4"/>
  <c r="F1" i="4" s="1"/>
  <c r="BF240" i="30"/>
  <c r="BF241" i="30"/>
  <c r="BF242" i="30"/>
  <c r="BF243" i="30"/>
  <c r="BF244" i="30"/>
  <c r="BF245" i="30"/>
  <c r="BF246" i="30"/>
  <c r="BF247" i="30"/>
  <c r="BF248" i="30"/>
  <c r="D45" i="4"/>
  <c r="BG239" i="30"/>
  <c r="BG240" i="30"/>
  <c r="BG241" i="30"/>
  <c r="BG242" i="30"/>
  <c r="BG243" i="30"/>
  <c r="BG244" i="30"/>
  <c r="BG245" i="30"/>
  <c r="BG246" i="30"/>
  <c r="BI246" i="30" s="1"/>
  <c r="BJ246" i="30" s="1"/>
  <c r="BG247" i="30"/>
  <c r="BG248" i="30"/>
  <c r="BH239" i="30"/>
  <c r="BH240" i="30"/>
  <c r="BI240" i="30" s="1"/>
  <c r="BH241" i="30"/>
  <c r="BH242" i="30"/>
  <c r="BH243" i="30"/>
  <c r="BH244" i="30"/>
  <c r="BH245" i="30"/>
  <c r="BH246" i="30"/>
  <c r="BH247" i="30"/>
  <c r="BH248" i="30"/>
  <c r="BI248" i="30" s="1"/>
  <c r="BS248" i="30" s="1"/>
  <c r="BK239" i="30"/>
  <c r="BK240" i="30"/>
  <c r="BK241" i="30"/>
  <c r="BK242" i="30"/>
  <c r="BK243" i="30"/>
  <c r="BK244" i="30"/>
  <c r="BK245" i="30"/>
  <c r="BK246" i="30"/>
  <c r="BK247" i="30"/>
  <c r="BK248" i="30"/>
  <c r="AU238" i="30"/>
  <c r="AR238" i="30"/>
  <c r="AV238" i="30"/>
  <c r="AU239" i="30"/>
  <c r="AR239" i="30"/>
  <c r="AV239" i="30"/>
  <c r="AU240" i="30"/>
  <c r="AR240" i="30"/>
  <c r="AV240" i="30"/>
  <c r="AU241" i="30"/>
  <c r="BU242" i="30" s="1"/>
  <c r="BP242" i="30" s="1"/>
  <c r="AR241" i="30"/>
  <c r="AV241" i="30"/>
  <c r="AR242" i="30"/>
  <c r="AU242" i="30"/>
  <c r="AV242" i="30"/>
  <c r="AR243" i="30"/>
  <c r="AU243" i="30"/>
  <c r="AV243" i="30"/>
  <c r="AR244" i="30"/>
  <c r="AU244" i="30"/>
  <c r="AV244" i="30"/>
  <c r="AR245" i="30"/>
  <c r="BU246" i="30" s="1"/>
  <c r="BP246" i="30" s="1"/>
  <c r="AU245" i="30"/>
  <c r="AV245" i="30"/>
  <c r="AR246" i="30"/>
  <c r="AU246" i="30"/>
  <c r="AV246" i="30"/>
  <c r="AR247" i="30"/>
  <c r="AU247" i="30"/>
  <c r="AV247" i="30"/>
  <c r="D23" i="4"/>
  <c r="AV80" i="30"/>
  <c r="AV81" i="30"/>
  <c r="AV82" i="30"/>
  <c r="AV83" i="30"/>
  <c r="AV84" i="30"/>
  <c r="AV85" i="30"/>
  <c r="AV86" i="30"/>
  <c r="AV87" i="30"/>
  <c r="AV88" i="30"/>
  <c r="AV89" i="30"/>
  <c r="AV90" i="30"/>
  <c r="AV91" i="30"/>
  <c r="AV92" i="30"/>
  <c r="AV93" i="30"/>
  <c r="AV94" i="30"/>
  <c r="AV95" i="30"/>
  <c r="AV96" i="30"/>
  <c r="AV97" i="30"/>
  <c r="AV98" i="30"/>
  <c r="AV99" i="30"/>
  <c r="AV100" i="30"/>
  <c r="AV101" i="30"/>
  <c r="AV102" i="30"/>
  <c r="AV103" i="30"/>
  <c r="AV104" i="30"/>
  <c r="AV105" i="30"/>
  <c r="AV106" i="30"/>
  <c r="AV107" i="30"/>
  <c r="AV108" i="30"/>
  <c r="AV109" i="30"/>
  <c r="AV110" i="30"/>
  <c r="AV111" i="30"/>
  <c r="AV112" i="30"/>
  <c r="AV113" i="30"/>
  <c r="AV114" i="30"/>
  <c r="AV115" i="30"/>
  <c r="AV116" i="30"/>
  <c r="AV117" i="30"/>
  <c r="AV118" i="30"/>
  <c r="AV119" i="30"/>
  <c r="AV120" i="30"/>
  <c r="AV121" i="30"/>
  <c r="AV122" i="30"/>
  <c r="AV123" i="30"/>
  <c r="AV124" i="30"/>
  <c r="AV125" i="30"/>
  <c r="AV126" i="30"/>
  <c r="AV127" i="30"/>
  <c r="AV128" i="30"/>
  <c r="AV129" i="30"/>
  <c r="AV130" i="30"/>
  <c r="AV131" i="30"/>
  <c r="AV132" i="30"/>
  <c r="AV133" i="30"/>
  <c r="AV134" i="30"/>
  <c r="AV135" i="30"/>
  <c r="AV136" i="30"/>
  <c r="AV137" i="30"/>
  <c r="AV138" i="30"/>
  <c r="AV139" i="30"/>
  <c r="AV140" i="30"/>
  <c r="AV141" i="30"/>
  <c r="AV142" i="30"/>
  <c r="AV143" i="30"/>
  <c r="AV144" i="30"/>
  <c r="AV145" i="30"/>
  <c r="AV146" i="30"/>
  <c r="AV147" i="30"/>
  <c r="AV148" i="30"/>
  <c r="AV149" i="30"/>
  <c r="AV150" i="30"/>
  <c r="AV151" i="30"/>
  <c r="AV152" i="30"/>
  <c r="AV153" i="30"/>
  <c r="AV154" i="30"/>
  <c r="AV155" i="30"/>
  <c r="AV156" i="30"/>
  <c r="AV157" i="30"/>
  <c r="AV158" i="30"/>
  <c r="AV159" i="30"/>
  <c r="AV160" i="30"/>
  <c r="AV161" i="30"/>
  <c r="AV162" i="30"/>
  <c r="AV163" i="30"/>
  <c r="AV164" i="30"/>
  <c r="AV165" i="30"/>
  <c r="AV166" i="30"/>
  <c r="AV167" i="30"/>
  <c r="AV168" i="30"/>
  <c r="AV169" i="30"/>
  <c r="AV170" i="30"/>
  <c r="AV171" i="30"/>
  <c r="AV172" i="30"/>
  <c r="AV173" i="30"/>
  <c r="AV174" i="30"/>
  <c r="AV175" i="30"/>
  <c r="AV176" i="30"/>
  <c r="AV177" i="30"/>
  <c r="AV178" i="30"/>
  <c r="AV179" i="30"/>
  <c r="AV180" i="30"/>
  <c r="AV181" i="30"/>
  <c r="AV182" i="30"/>
  <c r="AV183" i="30"/>
  <c r="AV184" i="30"/>
  <c r="AV185" i="30"/>
  <c r="AV186" i="30"/>
  <c r="AV187" i="30"/>
  <c r="AV188" i="30"/>
  <c r="AV189" i="30"/>
  <c r="AV190" i="30"/>
  <c r="AV191" i="30"/>
  <c r="AV192" i="30"/>
  <c r="AV193" i="30"/>
  <c r="AV194" i="30"/>
  <c r="AV195" i="30"/>
  <c r="AV196" i="30"/>
  <c r="AV197" i="30"/>
  <c r="AV198" i="30"/>
  <c r="AV199" i="30"/>
  <c r="AV200" i="30"/>
  <c r="AV201" i="30"/>
  <c r="AV202" i="30"/>
  <c r="AV203" i="30"/>
  <c r="AV204" i="30"/>
  <c r="AV205" i="30"/>
  <c r="AV206" i="30"/>
  <c r="AV207" i="30"/>
  <c r="AV208" i="30"/>
  <c r="AV209" i="30"/>
  <c r="AV210" i="30"/>
  <c r="AV211" i="30"/>
  <c r="AV212" i="30"/>
  <c r="AV213" i="30"/>
  <c r="AV214" i="30"/>
  <c r="AV215" i="30"/>
  <c r="AV216" i="30"/>
  <c r="AV217" i="30"/>
  <c r="AV218" i="30"/>
  <c r="AV219" i="30"/>
  <c r="AV220" i="30"/>
  <c r="AV221" i="30"/>
  <c r="AV222" i="30"/>
  <c r="AV223" i="30"/>
  <c r="AV224" i="30"/>
  <c r="AV225" i="30"/>
  <c r="AV226" i="30"/>
  <c r="AV227" i="30"/>
  <c r="AV228" i="30"/>
  <c r="AV229" i="30"/>
  <c r="AV230" i="30"/>
  <c r="AV231" i="30"/>
  <c r="AV232" i="30"/>
  <c r="AV233" i="30"/>
  <c r="AV234" i="30"/>
  <c r="AV235" i="30"/>
  <c r="AV236" i="30"/>
  <c r="AV237" i="30"/>
  <c r="AV248" i="30"/>
  <c r="D46" i="4"/>
  <c r="E46" i="4"/>
  <c r="D24" i="4"/>
  <c r="AU227" i="30"/>
  <c r="AU228" i="30"/>
  <c r="AU229" i="30"/>
  <c r="AU230" i="30"/>
  <c r="AU231" i="30"/>
  <c r="AU232" i="30"/>
  <c r="AU233" i="30"/>
  <c r="AU234" i="30"/>
  <c r="AU235" i="30"/>
  <c r="AU236" i="30"/>
  <c r="AU237" i="30"/>
  <c r="AU248" i="30"/>
  <c r="D26" i="4"/>
  <c r="E26" i="4"/>
  <c r="F26" i="4"/>
  <c r="AO74" i="30"/>
  <c r="AO75" i="30"/>
  <c r="AO76" i="30"/>
  <c r="AO77" i="30"/>
  <c r="AO78" i="30"/>
  <c r="AO79" i="30"/>
  <c r="AO80" i="30"/>
  <c r="AO81" i="30"/>
  <c r="AO82" i="30"/>
  <c r="AO83" i="30"/>
  <c r="AO84" i="30"/>
  <c r="AO85" i="30"/>
  <c r="AO86" i="30"/>
  <c r="AO87" i="30"/>
  <c r="AO88" i="30"/>
  <c r="AO89" i="30"/>
  <c r="AO90" i="30"/>
  <c r="AO91" i="30"/>
  <c r="AO92" i="30"/>
  <c r="AO93" i="30"/>
  <c r="AO94" i="30"/>
  <c r="AO95" i="30"/>
  <c r="AO96" i="30"/>
  <c r="AO97" i="30"/>
  <c r="AO98" i="30"/>
  <c r="AO99" i="30"/>
  <c r="AO100" i="30"/>
  <c r="AO101" i="30"/>
  <c r="AO102" i="30"/>
  <c r="AO103" i="30"/>
  <c r="AO104" i="30"/>
  <c r="AO105" i="30"/>
  <c r="AO106" i="30"/>
  <c r="AO107" i="30"/>
  <c r="AO108" i="30"/>
  <c r="AO109" i="30"/>
  <c r="AO110" i="30"/>
  <c r="AO111" i="30"/>
  <c r="AO112" i="30"/>
  <c r="AO113" i="30"/>
  <c r="AO114" i="30"/>
  <c r="AO115" i="30"/>
  <c r="AO116" i="30"/>
  <c r="AO117" i="30"/>
  <c r="AO118" i="30"/>
  <c r="AO119" i="30"/>
  <c r="AO120" i="30"/>
  <c r="AO121" i="30"/>
  <c r="AO122" i="30"/>
  <c r="AO123" i="30"/>
  <c r="AO124" i="30"/>
  <c r="AO125" i="30"/>
  <c r="AO126" i="30"/>
  <c r="AO127" i="30"/>
  <c r="AO128" i="30"/>
  <c r="AO129" i="30"/>
  <c r="AO130" i="30"/>
  <c r="AO131" i="30"/>
  <c r="AO132" i="30"/>
  <c r="AO133" i="30"/>
  <c r="AO134" i="30"/>
  <c r="AO135" i="30"/>
  <c r="AO136" i="30"/>
  <c r="AO137" i="30"/>
  <c r="AO138" i="30"/>
  <c r="AO139" i="30"/>
  <c r="AO140" i="30"/>
  <c r="AO141" i="30"/>
  <c r="AO142" i="30"/>
  <c r="AO143" i="30"/>
  <c r="AO144" i="30"/>
  <c r="AO145" i="30"/>
  <c r="AO146" i="30"/>
  <c r="AO147" i="30"/>
  <c r="AO148" i="30"/>
  <c r="AO149" i="30"/>
  <c r="AO150" i="30"/>
  <c r="AO151" i="30"/>
  <c r="AO152" i="30"/>
  <c r="AO153" i="30"/>
  <c r="AO154" i="30"/>
  <c r="AO155" i="30"/>
  <c r="AO156" i="30"/>
  <c r="AO157" i="30"/>
  <c r="AO158" i="30"/>
  <c r="AO159" i="30"/>
  <c r="AO160" i="30"/>
  <c r="AO161" i="30"/>
  <c r="AO162" i="30"/>
  <c r="AO163" i="30"/>
  <c r="AO164" i="30"/>
  <c r="AO165" i="30"/>
  <c r="AO166" i="30"/>
  <c r="AO167" i="30"/>
  <c r="AO168" i="30"/>
  <c r="AO169" i="30"/>
  <c r="AO170" i="30"/>
  <c r="AO171" i="30"/>
  <c r="AO172" i="30"/>
  <c r="AO173" i="30"/>
  <c r="AO174" i="30"/>
  <c r="AO175" i="30"/>
  <c r="AO176" i="30"/>
  <c r="AO177" i="30"/>
  <c r="AO178" i="30"/>
  <c r="AO179" i="30"/>
  <c r="AO180" i="30"/>
  <c r="AO181" i="30"/>
  <c r="AO182" i="30"/>
  <c r="AO183" i="30"/>
  <c r="AO184" i="30"/>
  <c r="AO185" i="30"/>
  <c r="AO186" i="30"/>
  <c r="AO187" i="30"/>
  <c r="AO188" i="30"/>
  <c r="AO189" i="30"/>
  <c r="AO190" i="30"/>
  <c r="AO191" i="30"/>
  <c r="AO192" i="30"/>
  <c r="AO193" i="30"/>
  <c r="AO194" i="30"/>
  <c r="AO195" i="30"/>
  <c r="AO196" i="30"/>
  <c r="AO197" i="30"/>
  <c r="AO198" i="30"/>
  <c r="AO199" i="30"/>
  <c r="AO200" i="30"/>
  <c r="AO201" i="30"/>
  <c r="AO202" i="30"/>
  <c r="AO203" i="30"/>
  <c r="AO204" i="30"/>
  <c r="AO205" i="30"/>
  <c r="AO206" i="30"/>
  <c r="AO207" i="30"/>
  <c r="AO208" i="30"/>
  <c r="AO209" i="30"/>
  <c r="AO210" i="30"/>
  <c r="AO211" i="30"/>
  <c r="AO212" i="30"/>
  <c r="AO213" i="30"/>
  <c r="AO214" i="30"/>
  <c r="AO215" i="30"/>
  <c r="AO216" i="30"/>
  <c r="AO217" i="30"/>
  <c r="AO218" i="30"/>
  <c r="AO219" i="30"/>
  <c r="AO220" i="30"/>
  <c r="AO221" i="30"/>
  <c r="AO222" i="30"/>
  <c r="AO223" i="30"/>
  <c r="AO224" i="30"/>
  <c r="AO225" i="30"/>
  <c r="AO226" i="30"/>
  <c r="AO227" i="30"/>
  <c r="AO228" i="30"/>
  <c r="AO229" i="30"/>
  <c r="AO230" i="30"/>
  <c r="AO231" i="30"/>
  <c r="AO232" i="30"/>
  <c r="AO233" i="30"/>
  <c r="AO234" i="30"/>
  <c r="AO235" i="30"/>
  <c r="AO236" i="30"/>
  <c r="AO237" i="30"/>
  <c r="AO238" i="30"/>
  <c r="AO239" i="30"/>
  <c r="AO240" i="30"/>
  <c r="AO241" i="30"/>
  <c r="AO242" i="30"/>
  <c r="AO243" i="30"/>
  <c r="AO244" i="30"/>
  <c r="AO245" i="30"/>
  <c r="AO246" i="30"/>
  <c r="AO247" i="30"/>
  <c r="AO248" i="30"/>
  <c r="D27" i="4"/>
  <c r="E27" i="4"/>
  <c r="F27" i="4"/>
  <c r="AP74" i="30"/>
  <c r="AP75" i="30"/>
  <c r="AP76" i="30"/>
  <c r="AP77" i="30"/>
  <c r="AP78" i="30"/>
  <c r="AP79" i="30"/>
  <c r="AP80" i="30"/>
  <c r="AP81" i="30"/>
  <c r="AP82" i="30"/>
  <c r="AP83" i="30"/>
  <c r="AP84" i="30"/>
  <c r="AP85" i="30"/>
  <c r="AP86" i="30"/>
  <c r="AP87" i="30"/>
  <c r="AP88" i="30"/>
  <c r="AP89" i="30"/>
  <c r="AP90" i="30"/>
  <c r="AP91" i="30"/>
  <c r="AP92" i="30"/>
  <c r="AP93" i="30"/>
  <c r="AP94" i="30"/>
  <c r="AP95" i="30"/>
  <c r="AP96" i="30"/>
  <c r="AP97" i="30"/>
  <c r="AP98" i="30"/>
  <c r="AP99" i="30"/>
  <c r="AP100" i="30"/>
  <c r="AP101" i="30"/>
  <c r="AP102" i="30"/>
  <c r="AP103" i="30"/>
  <c r="AP104" i="30"/>
  <c r="AP105" i="30"/>
  <c r="AP106" i="30"/>
  <c r="AP107" i="30"/>
  <c r="AP108" i="30"/>
  <c r="AP109" i="30"/>
  <c r="AP110" i="30"/>
  <c r="AP111" i="30"/>
  <c r="AP112" i="30"/>
  <c r="AP113" i="30"/>
  <c r="AP114" i="30"/>
  <c r="AP115" i="30"/>
  <c r="AP116" i="30"/>
  <c r="AP117" i="30"/>
  <c r="AP118" i="30"/>
  <c r="AP119" i="30"/>
  <c r="AP120" i="30"/>
  <c r="AP121" i="30"/>
  <c r="AP122" i="30"/>
  <c r="AP123" i="30"/>
  <c r="AP124" i="30"/>
  <c r="AP125" i="30"/>
  <c r="AP126" i="30"/>
  <c r="AP127" i="30"/>
  <c r="AP128" i="30"/>
  <c r="AP129" i="30"/>
  <c r="AP130" i="30"/>
  <c r="AP131" i="30"/>
  <c r="AP132" i="30"/>
  <c r="AP133" i="30"/>
  <c r="AP134" i="30"/>
  <c r="AP135" i="30"/>
  <c r="AP136" i="30"/>
  <c r="AP137" i="30"/>
  <c r="AP138" i="30"/>
  <c r="AP139" i="30"/>
  <c r="AP140" i="30"/>
  <c r="AP141" i="30"/>
  <c r="AP142" i="30"/>
  <c r="AP143" i="30"/>
  <c r="AP144" i="30"/>
  <c r="AP145" i="30"/>
  <c r="AP146" i="30"/>
  <c r="AP147" i="30"/>
  <c r="AP148" i="30"/>
  <c r="AP149" i="30"/>
  <c r="AP150" i="30"/>
  <c r="AP151" i="30"/>
  <c r="AP152" i="30"/>
  <c r="AP153" i="30"/>
  <c r="AP154" i="30"/>
  <c r="AP155" i="30"/>
  <c r="AP156" i="30"/>
  <c r="AP157" i="30"/>
  <c r="AP158" i="30"/>
  <c r="AP159" i="30"/>
  <c r="AP160" i="30"/>
  <c r="AP161" i="30"/>
  <c r="AP162" i="30"/>
  <c r="AP163" i="30"/>
  <c r="AP164" i="30"/>
  <c r="AP165" i="30"/>
  <c r="AP166" i="30"/>
  <c r="AP167" i="30"/>
  <c r="AP168" i="30"/>
  <c r="AP169" i="30"/>
  <c r="AP170" i="30"/>
  <c r="AP171" i="30"/>
  <c r="AP172" i="30"/>
  <c r="AP173" i="30"/>
  <c r="AP174" i="30"/>
  <c r="AP175" i="30"/>
  <c r="AP176" i="30"/>
  <c r="AP177" i="30"/>
  <c r="AP178" i="30"/>
  <c r="AP179" i="30"/>
  <c r="AP180" i="30"/>
  <c r="AP181" i="30"/>
  <c r="AP182" i="30"/>
  <c r="AP183" i="30"/>
  <c r="AP184" i="30"/>
  <c r="AP185" i="30"/>
  <c r="AP186" i="30"/>
  <c r="AP187" i="30"/>
  <c r="AP188" i="30"/>
  <c r="AP189" i="30"/>
  <c r="AP190" i="30"/>
  <c r="AP191" i="30"/>
  <c r="AP192" i="30"/>
  <c r="AP193" i="30"/>
  <c r="AP194" i="30"/>
  <c r="AP195" i="30"/>
  <c r="AP196" i="30"/>
  <c r="AP197" i="30"/>
  <c r="AP198" i="30"/>
  <c r="AP199" i="30"/>
  <c r="AP200" i="30"/>
  <c r="AP201" i="30"/>
  <c r="AP202" i="30"/>
  <c r="AP203" i="30"/>
  <c r="AP204" i="30"/>
  <c r="AP205" i="30"/>
  <c r="AP206" i="30"/>
  <c r="AP207" i="30"/>
  <c r="AP208" i="30"/>
  <c r="AP209" i="30"/>
  <c r="AP210" i="30"/>
  <c r="AP211" i="30"/>
  <c r="AP212" i="30"/>
  <c r="AP213" i="30"/>
  <c r="AP214" i="30"/>
  <c r="AP215" i="30"/>
  <c r="AP216" i="30"/>
  <c r="AP217" i="30"/>
  <c r="AP218" i="30"/>
  <c r="AP219" i="30"/>
  <c r="AP220" i="30"/>
  <c r="AP221" i="30"/>
  <c r="AP222" i="30"/>
  <c r="AP223" i="30"/>
  <c r="AP224" i="30"/>
  <c r="AP225" i="30"/>
  <c r="AP226" i="30"/>
  <c r="AP227" i="30"/>
  <c r="AP228" i="30"/>
  <c r="AP229" i="30"/>
  <c r="AP230" i="30"/>
  <c r="AP231" i="30"/>
  <c r="AP232" i="30"/>
  <c r="AP233" i="30"/>
  <c r="AP234" i="30"/>
  <c r="AP235" i="30"/>
  <c r="AP236" i="30"/>
  <c r="AP237" i="30"/>
  <c r="AP238" i="30"/>
  <c r="AP239" i="30"/>
  <c r="AP240" i="30"/>
  <c r="AP241" i="30"/>
  <c r="AP242" i="30"/>
  <c r="AP243" i="30"/>
  <c r="AP244" i="30"/>
  <c r="AP245" i="30"/>
  <c r="AP246" i="30"/>
  <c r="AP247" i="30"/>
  <c r="AP248" i="30"/>
  <c r="D30" i="4"/>
  <c r="E30" i="4"/>
  <c r="F30" i="4"/>
  <c r="D31" i="4"/>
  <c r="E31" i="4"/>
  <c r="F31" i="4"/>
  <c r="AR80" i="30"/>
  <c r="AR81" i="30"/>
  <c r="AR82" i="30"/>
  <c r="AR83" i="30"/>
  <c r="AR84" i="30"/>
  <c r="AR85" i="30"/>
  <c r="AR86" i="30"/>
  <c r="AR87" i="30"/>
  <c r="AR88" i="30"/>
  <c r="AR89" i="30"/>
  <c r="AR90" i="30"/>
  <c r="AR91" i="30"/>
  <c r="AR92" i="30"/>
  <c r="AR93" i="30"/>
  <c r="AR94" i="30"/>
  <c r="AR95" i="30"/>
  <c r="AR96" i="30"/>
  <c r="AR97" i="30"/>
  <c r="AR98" i="30"/>
  <c r="AR99" i="30"/>
  <c r="AR100" i="30"/>
  <c r="AR101" i="30"/>
  <c r="AR102" i="30"/>
  <c r="AR103" i="30"/>
  <c r="AR104" i="30"/>
  <c r="AR105" i="30"/>
  <c r="AR106" i="30"/>
  <c r="AR107" i="30"/>
  <c r="AR108" i="30"/>
  <c r="AR109" i="30"/>
  <c r="AR110" i="30"/>
  <c r="AR111" i="30"/>
  <c r="AR112" i="30"/>
  <c r="AR113" i="30"/>
  <c r="AR114" i="30"/>
  <c r="AR115" i="30"/>
  <c r="AR116" i="30"/>
  <c r="AR117" i="30"/>
  <c r="AR118" i="30"/>
  <c r="AR119" i="30"/>
  <c r="AR120" i="30"/>
  <c r="AR121" i="30"/>
  <c r="AR122" i="30"/>
  <c r="AR123" i="30"/>
  <c r="AR124" i="30"/>
  <c r="AR125" i="30"/>
  <c r="AR126" i="30"/>
  <c r="AR127" i="30"/>
  <c r="AR128" i="30"/>
  <c r="AR129" i="30"/>
  <c r="AR130" i="30"/>
  <c r="AR131" i="30"/>
  <c r="AR132" i="30"/>
  <c r="AR133" i="30"/>
  <c r="AR134" i="30"/>
  <c r="AR135" i="30"/>
  <c r="AR136" i="30"/>
  <c r="AR137" i="30"/>
  <c r="AR138" i="30"/>
  <c r="AR139" i="30"/>
  <c r="AR140" i="30"/>
  <c r="AR141" i="30"/>
  <c r="AR142" i="30"/>
  <c r="AR143" i="30"/>
  <c r="AR144" i="30"/>
  <c r="AR145" i="30"/>
  <c r="AR146" i="30"/>
  <c r="AR147" i="30"/>
  <c r="AR148" i="30"/>
  <c r="AR149" i="30"/>
  <c r="AR150" i="30"/>
  <c r="AR151" i="30"/>
  <c r="AR152" i="30"/>
  <c r="AR153" i="30"/>
  <c r="AR154" i="30"/>
  <c r="AR155" i="30"/>
  <c r="AR156" i="30"/>
  <c r="AR157" i="30"/>
  <c r="AR158" i="30"/>
  <c r="AR159" i="30"/>
  <c r="AR160" i="30"/>
  <c r="AR161" i="30"/>
  <c r="AR162" i="30"/>
  <c r="AR163" i="30"/>
  <c r="AR164" i="30"/>
  <c r="AR165" i="30"/>
  <c r="AR166" i="30"/>
  <c r="AR167" i="30"/>
  <c r="AR168" i="30"/>
  <c r="AR169" i="30"/>
  <c r="AR170" i="30"/>
  <c r="AR171" i="30"/>
  <c r="AR172" i="30"/>
  <c r="AR173" i="30"/>
  <c r="AR174" i="30"/>
  <c r="AR175" i="30"/>
  <c r="AR176" i="30"/>
  <c r="AR177" i="30"/>
  <c r="AR178" i="30"/>
  <c r="AR179" i="30"/>
  <c r="AR180" i="30"/>
  <c r="AR181" i="30"/>
  <c r="AR182" i="30"/>
  <c r="AR183" i="30"/>
  <c r="AR184" i="30"/>
  <c r="AR185" i="30"/>
  <c r="AR186" i="30"/>
  <c r="AR187" i="30"/>
  <c r="AR188" i="30"/>
  <c r="AR189" i="30"/>
  <c r="AR190" i="30"/>
  <c r="AR191" i="30"/>
  <c r="AR192" i="30"/>
  <c r="AR193" i="30"/>
  <c r="AR194" i="30"/>
  <c r="AR195" i="30"/>
  <c r="AR196" i="30"/>
  <c r="AR197" i="30"/>
  <c r="AR198" i="30"/>
  <c r="AR199" i="30"/>
  <c r="AR200" i="30"/>
  <c r="AR201" i="30"/>
  <c r="AR202" i="30"/>
  <c r="AR203" i="30"/>
  <c r="AR204" i="30"/>
  <c r="AR205" i="30"/>
  <c r="AR206" i="30"/>
  <c r="AR207" i="30"/>
  <c r="AR208" i="30"/>
  <c r="AR209" i="30"/>
  <c r="AR210" i="30"/>
  <c r="AR211" i="30"/>
  <c r="AR212" i="30"/>
  <c r="AR213" i="30"/>
  <c r="AR214" i="30"/>
  <c r="AR215" i="30"/>
  <c r="AR216" i="30"/>
  <c r="AR217" i="30"/>
  <c r="AR218" i="30"/>
  <c r="AR219" i="30"/>
  <c r="AR220" i="30"/>
  <c r="AR221" i="30"/>
  <c r="AR222" i="30"/>
  <c r="AR223" i="30"/>
  <c r="AR224" i="30"/>
  <c r="AR225" i="30"/>
  <c r="AR226" i="30"/>
  <c r="AR227" i="30"/>
  <c r="AR228" i="30"/>
  <c r="AR229" i="30"/>
  <c r="AR230" i="30"/>
  <c r="AR231" i="30"/>
  <c r="AR232" i="30"/>
  <c r="AR233" i="30"/>
  <c r="AR234" i="30"/>
  <c r="AR235" i="30"/>
  <c r="AR236" i="30"/>
  <c r="AR237" i="30"/>
  <c r="AR248" i="30"/>
  <c r="D36" i="4"/>
  <c r="E36" i="4"/>
  <c r="AX74" i="30"/>
  <c r="AX75" i="30"/>
  <c r="AX76" i="30"/>
  <c r="AX77" i="30"/>
  <c r="AX78" i="30"/>
  <c r="AX79" i="30"/>
  <c r="AX80" i="30"/>
  <c r="AX81" i="30"/>
  <c r="AX82" i="30"/>
  <c r="AX83" i="30"/>
  <c r="AX84" i="30"/>
  <c r="AX85" i="30"/>
  <c r="AX86" i="30"/>
  <c r="AX87" i="30"/>
  <c r="AX88" i="30"/>
  <c r="AX89" i="30"/>
  <c r="AX90" i="30"/>
  <c r="AX91" i="30"/>
  <c r="AX92" i="30"/>
  <c r="AX93" i="30"/>
  <c r="AX94" i="30"/>
  <c r="AX95" i="30"/>
  <c r="AX96" i="30"/>
  <c r="AX97" i="30"/>
  <c r="AX98" i="30"/>
  <c r="AX99" i="30"/>
  <c r="AX100" i="30"/>
  <c r="AX101" i="30"/>
  <c r="AX102" i="30"/>
  <c r="AX103" i="30"/>
  <c r="AX104" i="30"/>
  <c r="AX105" i="30"/>
  <c r="AX106" i="30"/>
  <c r="AX107" i="30"/>
  <c r="AX108" i="30"/>
  <c r="AX109" i="30"/>
  <c r="AX110" i="30"/>
  <c r="AX111" i="30"/>
  <c r="AX112" i="30"/>
  <c r="AX113" i="30"/>
  <c r="AX114" i="30"/>
  <c r="AX115" i="30"/>
  <c r="AX116" i="30"/>
  <c r="AX117" i="30"/>
  <c r="AX118" i="30"/>
  <c r="AX119" i="30"/>
  <c r="AX120" i="30"/>
  <c r="AX121" i="30"/>
  <c r="AX122" i="30"/>
  <c r="AX123" i="30"/>
  <c r="AX124" i="30"/>
  <c r="AX125" i="30"/>
  <c r="AX126" i="30"/>
  <c r="AX127" i="30"/>
  <c r="AX128" i="30"/>
  <c r="AX129" i="30"/>
  <c r="AX130" i="30"/>
  <c r="AX131" i="30"/>
  <c r="AX132" i="30"/>
  <c r="AX133" i="30"/>
  <c r="AX134" i="30"/>
  <c r="AX135" i="30"/>
  <c r="AX136" i="30"/>
  <c r="AX137" i="30"/>
  <c r="AX138" i="30"/>
  <c r="AX139" i="30"/>
  <c r="AX140" i="30"/>
  <c r="AX141" i="30"/>
  <c r="AX142" i="30"/>
  <c r="AX143" i="30"/>
  <c r="AX144" i="30"/>
  <c r="AX145" i="30"/>
  <c r="AX146" i="30"/>
  <c r="AX147" i="30"/>
  <c r="AX148" i="30"/>
  <c r="AX149" i="30"/>
  <c r="AX150" i="30"/>
  <c r="AX151" i="30"/>
  <c r="AX152" i="30"/>
  <c r="AX153" i="30"/>
  <c r="AX154" i="30"/>
  <c r="AX155" i="30"/>
  <c r="AX156" i="30"/>
  <c r="AX157" i="30"/>
  <c r="AX158" i="30"/>
  <c r="AX159" i="30"/>
  <c r="AX160" i="30"/>
  <c r="AX161" i="30"/>
  <c r="AX162" i="30"/>
  <c r="AX163" i="30"/>
  <c r="AX164" i="30"/>
  <c r="AX165" i="30"/>
  <c r="AX166" i="30"/>
  <c r="AX167" i="30"/>
  <c r="AX168" i="30"/>
  <c r="AX169" i="30"/>
  <c r="AX170" i="30"/>
  <c r="AX171" i="30"/>
  <c r="AX172" i="30"/>
  <c r="AX173" i="30"/>
  <c r="AX174" i="30"/>
  <c r="AX175" i="30"/>
  <c r="AX176" i="30"/>
  <c r="AX177" i="30"/>
  <c r="AX178" i="30"/>
  <c r="AX179" i="30"/>
  <c r="AX180" i="30"/>
  <c r="AX181" i="30"/>
  <c r="AX182" i="30"/>
  <c r="AX183" i="30"/>
  <c r="AX184" i="30"/>
  <c r="AX185" i="30"/>
  <c r="AX186" i="30"/>
  <c r="AX187" i="30"/>
  <c r="AX188" i="30"/>
  <c r="AX189" i="30"/>
  <c r="AX190" i="30"/>
  <c r="AX191" i="30"/>
  <c r="AX192" i="30"/>
  <c r="AX193" i="30"/>
  <c r="AX194" i="30"/>
  <c r="AX195" i="30"/>
  <c r="AX196" i="30"/>
  <c r="AX197" i="30"/>
  <c r="AX198" i="30"/>
  <c r="AX199" i="30"/>
  <c r="AX200" i="30"/>
  <c r="AX201" i="30"/>
  <c r="AX202" i="30"/>
  <c r="AX203" i="30"/>
  <c r="AX204" i="30"/>
  <c r="AX205" i="30"/>
  <c r="AX206" i="30"/>
  <c r="AX207" i="30"/>
  <c r="AX208" i="30"/>
  <c r="AX209" i="30"/>
  <c r="AX210" i="30"/>
  <c r="AX211" i="30"/>
  <c r="AX212" i="30"/>
  <c r="AX213" i="30"/>
  <c r="AX214" i="30"/>
  <c r="AX215" i="30"/>
  <c r="AX216" i="30"/>
  <c r="AX217" i="30"/>
  <c r="AX218" i="30"/>
  <c r="AX219" i="30"/>
  <c r="AX220" i="30"/>
  <c r="AX221" i="30"/>
  <c r="AX222" i="30"/>
  <c r="AX223" i="30"/>
  <c r="AX224" i="30"/>
  <c r="AX225" i="30"/>
  <c r="AX226" i="30"/>
  <c r="AX227" i="30"/>
  <c r="AX228" i="30"/>
  <c r="AX229" i="30"/>
  <c r="AX230" i="30"/>
  <c r="AX231" i="30"/>
  <c r="AX232" i="30"/>
  <c r="AX233" i="30"/>
  <c r="AX234" i="30"/>
  <c r="AX235" i="30"/>
  <c r="AX236" i="30"/>
  <c r="AX237" i="30"/>
  <c r="AX238" i="30"/>
  <c r="AX239" i="30"/>
  <c r="AX240" i="30"/>
  <c r="AX241" i="30"/>
  <c r="AX242" i="30"/>
  <c r="AX243" i="30"/>
  <c r="AX244" i="30"/>
  <c r="AX245" i="30"/>
  <c r="AX246" i="30"/>
  <c r="AX247" i="30"/>
  <c r="AX248" i="30"/>
  <c r="D38" i="4"/>
  <c r="E38" i="4"/>
  <c r="F38" i="4"/>
  <c r="AQ74" i="30"/>
  <c r="AQ75" i="30"/>
  <c r="AQ76" i="30"/>
  <c r="AQ77" i="30"/>
  <c r="AQ78" i="30"/>
  <c r="AQ79" i="30"/>
  <c r="AQ80" i="30"/>
  <c r="AQ81" i="30"/>
  <c r="AQ82" i="30"/>
  <c r="AQ83" i="30"/>
  <c r="AQ84" i="30"/>
  <c r="AQ85" i="30"/>
  <c r="AQ86" i="30"/>
  <c r="AQ87" i="30"/>
  <c r="AQ88" i="30"/>
  <c r="AQ89" i="30"/>
  <c r="AQ90" i="30"/>
  <c r="AQ91" i="30"/>
  <c r="AQ92" i="30"/>
  <c r="AQ93" i="30"/>
  <c r="AQ94" i="30"/>
  <c r="AQ95" i="30"/>
  <c r="AQ96" i="30"/>
  <c r="AQ97" i="30"/>
  <c r="AQ98" i="30"/>
  <c r="AQ99" i="30"/>
  <c r="AQ100" i="30"/>
  <c r="AQ101" i="30"/>
  <c r="AQ102" i="30"/>
  <c r="AQ103" i="30"/>
  <c r="AQ104" i="30"/>
  <c r="AQ105" i="30"/>
  <c r="AQ106" i="30"/>
  <c r="AQ107" i="30"/>
  <c r="AQ108" i="30"/>
  <c r="AQ109" i="30"/>
  <c r="AQ110" i="30"/>
  <c r="AQ111" i="30"/>
  <c r="AQ112" i="30"/>
  <c r="AQ113" i="30"/>
  <c r="AQ114" i="30"/>
  <c r="AQ115" i="30"/>
  <c r="AQ116" i="30"/>
  <c r="AQ117" i="30"/>
  <c r="AQ118" i="30"/>
  <c r="AQ119" i="30"/>
  <c r="AQ120" i="30"/>
  <c r="AQ121" i="30"/>
  <c r="AQ122" i="30"/>
  <c r="AQ123" i="30"/>
  <c r="AQ124" i="30"/>
  <c r="AQ125" i="30"/>
  <c r="AQ126" i="30"/>
  <c r="AQ127" i="30"/>
  <c r="AQ128" i="30"/>
  <c r="AQ129" i="30"/>
  <c r="AQ130" i="30"/>
  <c r="AQ131" i="30"/>
  <c r="AQ132" i="30"/>
  <c r="AQ133" i="30"/>
  <c r="AQ134" i="30"/>
  <c r="AQ135" i="30"/>
  <c r="AQ136" i="30"/>
  <c r="AQ137" i="30"/>
  <c r="AQ138" i="30"/>
  <c r="AQ139" i="30"/>
  <c r="AQ140" i="30"/>
  <c r="AQ141" i="30"/>
  <c r="AQ142" i="30"/>
  <c r="AQ143" i="30"/>
  <c r="AQ144" i="30"/>
  <c r="AQ145" i="30"/>
  <c r="AQ146" i="30"/>
  <c r="AQ147" i="30"/>
  <c r="AQ148" i="30"/>
  <c r="AQ149" i="30"/>
  <c r="AQ150" i="30"/>
  <c r="AQ151" i="30"/>
  <c r="AQ152" i="30"/>
  <c r="AQ153" i="30"/>
  <c r="AQ154" i="30"/>
  <c r="AQ155" i="30"/>
  <c r="AQ156" i="30"/>
  <c r="AQ157" i="30"/>
  <c r="AQ158" i="30"/>
  <c r="AQ159" i="30"/>
  <c r="AQ160" i="30"/>
  <c r="AQ161" i="30"/>
  <c r="AQ162" i="30"/>
  <c r="AQ163" i="30"/>
  <c r="AQ164" i="30"/>
  <c r="AQ165" i="30"/>
  <c r="AQ166" i="30"/>
  <c r="AQ167" i="30"/>
  <c r="AQ168" i="30"/>
  <c r="AQ169" i="30"/>
  <c r="AQ170" i="30"/>
  <c r="AQ171" i="30"/>
  <c r="AQ172" i="30"/>
  <c r="AQ173" i="30"/>
  <c r="AQ174" i="30"/>
  <c r="AQ175" i="30"/>
  <c r="AQ176" i="30"/>
  <c r="AQ177" i="30"/>
  <c r="AQ178" i="30"/>
  <c r="AQ179" i="30"/>
  <c r="AQ180" i="30"/>
  <c r="AQ181" i="30"/>
  <c r="AQ182" i="30"/>
  <c r="AQ183" i="30"/>
  <c r="AQ184" i="30"/>
  <c r="AQ185" i="30"/>
  <c r="AQ186" i="30"/>
  <c r="AQ187" i="30"/>
  <c r="AQ188" i="30"/>
  <c r="AQ189" i="30"/>
  <c r="AQ190" i="30"/>
  <c r="AQ191" i="30"/>
  <c r="AQ192" i="30"/>
  <c r="AQ193" i="30"/>
  <c r="AQ194" i="30"/>
  <c r="AQ195" i="30"/>
  <c r="AQ196" i="30"/>
  <c r="AQ197" i="30"/>
  <c r="AQ198" i="30"/>
  <c r="AQ199" i="30"/>
  <c r="AQ200" i="30"/>
  <c r="AQ201" i="30"/>
  <c r="AQ202" i="30"/>
  <c r="AQ203" i="30"/>
  <c r="AQ204" i="30"/>
  <c r="AQ205" i="30"/>
  <c r="AQ206" i="30"/>
  <c r="AQ207" i="30"/>
  <c r="AQ208" i="30"/>
  <c r="AQ209" i="30"/>
  <c r="AQ210" i="30"/>
  <c r="AQ211" i="30"/>
  <c r="AQ212" i="30"/>
  <c r="AQ213" i="30"/>
  <c r="AQ214" i="30"/>
  <c r="AQ215" i="30"/>
  <c r="AQ216" i="30"/>
  <c r="AQ217" i="30"/>
  <c r="AQ218" i="30"/>
  <c r="AQ219" i="30"/>
  <c r="AQ220" i="30"/>
  <c r="AQ221" i="30"/>
  <c r="AQ222" i="30"/>
  <c r="AQ223" i="30"/>
  <c r="AQ224" i="30"/>
  <c r="AQ225" i="30"/>
  <c r="AQ226" i="30"/>
  <c r="AQ227" i="30"/>
  <c r="AQ228" i="30"/>
  <c r="AQ229" i="30"/>
  <c r="AQ230" i="30"/>
  <c r="AQ231" i="30"/>
  <c r="AQ232" i="30"/>
  <c r="AQ233" i="30"/>
  <c r="AQ234" i="30"/>
  <c r="AQ235" i="30"/>
  <c r="AQ236" i="30"/>
  <c r="AQ237" i="30"/>
  <c r="AQ238" i="30"/>
  <c r="AQ239" i="30"/>
  <c r="AQ240" i="30"/>
  <c r="AQ241" i="30"/>
  <c r="AQ242" i="30"/>
  <c r="AQ243" i="30"/>
  <c r="AQ244" i="30"/>
  <c r="AQ245" i="30"/>
  <c r="AQ246" i="30"/>
  <c r="AQ247" i="30"/>
  <c r="AQ248" i="30"/>
  <c r="D39" i="4"/>
  <c r="E39" i="4"/>
  <c r="F39" i="4"/>
  <c r="BF227" i="30"/>
  <c r="BF228" i="30"/>
  <c r="BF229" i="30"/>
  <c r="BF230" i="30"/>
  <c r="BF231" i="30"/>
  <c r="BF232" i="30"/>
  <c r="BF233" i="30"/>
  <c r="BF234" i="30"/>
  <c r="BF235" i="30"/>
  <c r="BF236" i="30"/>
  <c r="BF237" i="30"/>
  <c r="BF238" i="30"/>
  <c r="BG227" i="30"/>
  <c r="BG228" i="30"/>
  <c r="BG229" i="30"/>
  <c r="BG230" i="30"/>
  <c r="BG231" i="30"/>
  <c r="BG232" i="30"/>
  <c r="BG233" i="30"/>
  <c r="BG234" i="30"/>
  <c r="BG235" i="30"/>
  <c r="BG236" i="30"/>
  <c r="BG237" i="30"/>
  <c r="BG238" i="30"/>
  <c r="BH74" i="30"/>
  <c r="BH75" i="30"/>
  <c r="BH76" i="30"/>
  <c r="BH77" i="30"/>
  <c r="BH78" i="30"/>
  <c r="BH79" i="30"/>
  <c r="BH80" i="30"/>
  <c r="BH81" i="30"/>
  <c r="BH82" i="30"/>
  <c r="BH83" i="30"/>
  <c r="BH84" i="30"/>
  <c r="BH85" i="30"/>
  <c r="BH86" i="30"/>
  <c r="BH87" i="30"/>
  <c r="BH88" i="30"/>
  <c r="BH89" i="30"/>
  <c r="BH90" i="30"/>
  <c r="BH91" i="30"/>
  <c r="BH92" i="30"/>
  <c r="BH93" i="30"/>
  <c r="BH94" i="30"/>
  <c r="BH95" i="30"/>
  <c r="BH96" i="30"/>
  <c r="BH97" i="30"/>
  <c r="BH98" i="30"/>
  <c r="BH99" i="30"/>
  <c r="BH100" i="30"/>
  <c r="BH101" i="30"/>
  <c r="BH102" i="30"/>
  <c r="BH103" i="30"/>
  <c r="BH104" i="30"/>
  <c r="BH105" i="30"/>
  <c r="BH106" i="30"/>
  <c r="BH107" i="30"/>
  <c r="BH108" i="30"/>
  <c r="BH109" i="30"/>
  <c r="BH110" i="30"/>
  <c r="BH111" i="30"/>
  <c r="BH112" i="30"/>
  <c r="BH113" i="30"/>
  <c r="BH114" i="30"/>
  <c r="BH115" i="30"/>
  <c r="BH116" i="30"/>
  <c r="BH117" i="30"/>
  <c r="BH118" i="30"/>
  <c r="BH119" i="30"/>
  <c r="BH120" i="30"/>
  <c r="BH121" i="30"/>
  <c r="BH122" i="30"/>
  <c r="BH123" i="30"/>
  <c r="BH124" i="30"/>
  <c r="BH125" i="30"/>
  <c r="BH126" i="30"/>
  <c r="BH127" i="30"/>
  <c r="BH128" i="30"/>
  <c r="BH129" i="30"/>
  <c r="BH130" i="30"/>
  <c r="BH131" i="30"/>
  <c r="BH132" i="30"/>
  <c r="BH133" i="30"/>
  <c r="BH134" i="30"/>
  <c r="BH135" i="30"/>
  <c r="BH136" i="30"/>
  <c r="BH137" i="30"/>
  <c r="BH138" i="30"/>
  <c r="BH139" i="30"/>
  <c r="BH140" i="30"/>
  <c r="BH141" i="30"/>
  <c r="BH142" i="30"/>
  <c r="BH143" i="30"/>
  <c r="BH144" i="30"/>
  <c r="BH145" i="30"/>
  <c r="BH146" i="30"/>
  <c r="BH147" i="30"/>
  <c r="BH148" i="30"/>
  <c r="BH149" i="30"/>
  <c r="BH150" i="30"/>
  <c r="BH151" i="30"/>
  <c r="BH152" i="30"/>
  <c r="BH153" i="30"/>
  <c r="BH154" i="30"/>
  <c r="BH155" i="30"/>
  <c r="BH156" i="30"/>
  <c r="BH157" i="30"/>
  <c r="BH158" i="30"/>
  <c r="BH159" i="30"/>
  <c r="BH160" i="30"/>
  <c r="BH161" i="30"/>
  <c r="BH162" i="30"/>
  <c r="BH163" i="30"/>
  <c r="BH164" i="30"/>
  <c r="BH165" i="30"/>
  <c r="BH166" i="30"/>
  <c r="BH167" i="30"/>
  <c r="BH168" i="30"/>
  <c r="BH169" i="30"/>
  <c r="BH170" i="30"/>
  <c r="BH171" i="30"/>
  <c r="BH172" i="30"/>
  <c r="BH173" i="30"/>
  <c r="BH174" i="30"/>
  <c r="BH175" i="30"/>
  <c r="BH176" i="30"/>
  <c r="BH177" i="30"/>
  <c r="BH178" i="30"/>
  <c r="BH179" i="30"/>
  <c r="BH180" i="30"/>
  <c r="BH181" i="30"/>
  <c r="BH182" i="30"/>
  <c r="BH183" i="30"/>
  <c r="BH184" i="30"/>
  <c r="BH185" i="30"/>
  <c r="BH186" i="30"/>
  <c r="BH187" i="30"/>
  <c r="BH188" i="30"/>
  <c r="BH189" i="30"/>
  <c r="BH190" i="30"/>
  <c r="BH191" i="30"/>
  <c r="BH192" i="30"/>
  <c r="BH193" i="30"/>
  <c r="BH194" i="30"/>
  <c r="BH195" i="30"/>
  <c r="BH196" i="30"/>
  <c r="BH197" i="30"/>
  <c r="BH198" i="30"/>
  <c r="BH199" i="30"/>
  <c r="BH200" i="30"/>
  <c r="BH201" i="30"/>
  <c r="BH202" i="30"/>
  <c r="BH203" i="30"/>
  <c r="BH204" i="30"/>
  <c r="BH205" i="30"/>
  <c r="BH206" i="30"/>
  <c r="BH207" i="30"/>
  <c r="BH208" i="30"/>
  <c r="BH209" i="30"/>
  <c r="BH210" i="30"/>
  <c r="BH211" i="30"/>
  <c r="BH212" i="30"/>
  <c r="BH213" i="30"/>
  <c r="BH214" i="30"/>
  <c r="BH215" i="30"/>
  <c r="BH216" i="30"/>
  <c r="BH217" i="30"/>
  <c r="BH218" i="30"/>
  <c r="BH219" i="30"/>
  <c r="BH220" i="30"/>
  <c r="BH221" i="30"/>
  <c r="BH222" i="30"/>
  <c r="BH223" i="30"/>
  <c r="BH224" i="30"/>
  <c r="BH225" i="30"/>
  <c r="BH226" i="30"/>
  <c r="BH227" i="30"/>
  <c r="BH228" i="30"/>
  <c r="BH229" i="30"/>
  <c r="BH230" i="30"/>
  <c r="BH231" i="30"/>
  <c r="BH232" i="30"/>
  <c r="BH233" i="30"/>
  <c r="BI233" i="30" s="1"/>
  <c r="BH234" i="30"/>
  <c r="BH235" i="30"/>
  <c r="BH236" i="30"/>
  <c r="BH237" i="30"/>
  <c r="BH238" i="30"/>
  <c r="BK227" i="30"/>
  <c r="BK228" i="30"/>
  <c r="BK229" i="30"/>
  <c r="BK230" i="30"/>
  <c r="BK231" i="30"/>
  <c r="BK232" i="30"/>
  <c r="BK233" i="30"/>
  <c r="BK234" i="30"/>
  <c r="BK235" i="30"/>
  <c r="BK236" i="30"/>
  <c r="BK237" i="30"/>
  <c r="BK238" i="30"/>
  <c r="BF249" i="30"/>
  <c r="BG249" i="30"/>
  <c r="BH249" i="30"/>
  <c r="BF250" i="30"/>
  <c r="BG250" i="30"/>
  <c r="BH250" i="30"/>
  <c r="BF251" i="30"/>
  <c r="BG251" i="30"/>
  <c r="BH251" i="30"/>
  <c r="BF252" i="30"/>
  <c r="BG252" i="30"/>
  <c r="BH252" i="30"/>
  <c r="BF253" i="30"/>
  <c r="BG253" i="30"/>
  <c r="BH253" i="30"/>
  <c r="BF254" i="30"/>
  <c r="BG254" i="30"/>
  <c r="BH254" i="30"/>
  <c r="BF255" i="30"/>
  <c r="BG255" i="30"/>
  <c r="BH255" i="30"/>
  <c r="BF256" i="30"/>
  <c r="BG256" i="30"/>
  <c r="BH256" i="30"/>
  <c r="BF257" i="30"/>
  <c r="BG257" i="30"/>
  <c r="BH257" i="30"/>
  <c r="BI257" i="30" s="1"/>
  <c r="BF258" i="30"/>
  <c r="BG258" i="30"/>
  <c r="BH258" i="30"/>
  <c r="BF259" i="30"/>
  <c r="BG259" i="30"/>
  <c r="BH259" i="30"/>
  <c r="BI259" i="30" s="1"/>
  <c r="BS259" i="30" s="1"/>
  <c r="BF260" i="30"/>
  <c r="BG260" i="30"/>
  <c r="BH260" i="30"/>
  <c r="BF261" i="30"/>
  <c r="BG261" i="30"/>
  <c r="BH261" i="30"/>
  <c r="BI261" i="30" s="1"/>
  <c r="BK249" i="30"/>
  <c r="BK250" i="30"/>
  <c r="BK251" i="30"/>
  <c r="BK252" i="30"/>
  <c r="BK253" i="30"/>
  <c r="BK254" i="30"/>
  <c r="BK255" i="30"/>
  <c r="BK256" i="30"/>
  <c r="BK257" i="30"/>
  <c r="BK258" i="30"/>
  <c r="BK259" i="30"/>
  <c r="BK260" i="30"/>
  <c r="BK261" i="30"/>
  <c r="C1" i="30"/>
  <c r="U1" i="30" s="1"/>
  <c r="U2" i="30"/>
  <c r="AE5" i="30"/>
  <c r="AQ8" i="30"/>
  <c r="AL9" i="30"/>
  <c r="AM74" i="30"/>
  <c r="AL74" i="30"/>
  <c r="AL75" i="30"/>
  <c r="AM76" i="30"/>
  <c r="AM75" i="30"/>
  <c r="AL76" i="30"/>
  <c r="AL77" i="30"/>
  <c r="AM78" i="30"/>
  <c r="AM77" i="30"/>
  <c r="AL78" i="30"/>
  <c r="AL79" i="30"/>
  <c r="AM80" i="30"/>
  <c r="AM79" i="30"/>
  <c r="AL80" i="30"/>
  <c r="AL81" i="30"/>
  <c r="AM82" i="30"/>
  <c r="AM81" i="30"/>
  <c r="AL82" i="30"/>
  <c r="AL83" i="30"/>
  <c r="AM84" i="30"/>
  <c r="AM83" i="30"/>
  <c r="AL84" i="30"/>
  <c r="AL85" i="30"/>
  <c r="AM86" i="30"/>
  <c r="AM85" i="30"/>
  <c r="AL86" i="30"/>
  <c r="AL87" i="30"/>
  <c r="AM88" i="30"/>
  <c r="AM87" i="30"/>
  <c r="AL88" i="30"/>
  <c r="AL89" i="30"/>
  <c r="AM90" i="30"/>
  <c r="AM89" i="30"/>
  <c r="AL90" i="30"/>
  <c r="AL91" i="30"/>
  <c r="AM92" i="30"/>
  <c r="AM91" i="30"/>
  <c r="AL92" i="30"/>
  <c r="AL93" i="30"/>
  <c r="AM94" i="30"/>
  <c r="AM93" i="30"/>
  <c r="AL94" i="30"/>
  <c r="AL95" i="30"/>
  <c r="AM96" i="30"/>
  <c r="AM95" i="30"/>
  <c r="AL96" i="30"/>
  <c r="AL97" i="30"/>
  <c r="AM98" i="30"/>
  <c r="AM97" i="30"/>
  <c r="AL98" i="30"/>
  <c r="AL99" i="30"/>
  <c r="AM100" i="30"/>
  <c r="AM99" i="30"/>
  <c r="AL100" i="30"/>
  <c r="AL101" i="30"/>
  <c r="AM102" i="30"/>
  <c r="AM101" i="30"/>
  <c r="AL102" i="30"/>
  <c r="AL103" i="30"/>
  <c r="AM104" i="30"/>
  <c r="AM103" i="30"/>
  <c r="AL104" i="30"/>
  <c r="AL105" i="30"/>
  <c r="AM106" i="30"/>
  <c r="AM105" i="30"/>
  <c r="AL106" i="30"/>
  <c r="AL107" i="30"/>
  <c r="AM108" i="30"/>
  <c r="AM107" i="30"/>
  <c r="AL108" i="30"/>
  <c r="AL109" i="30"/>
  <c r="AM110" i="30"/>
  <c r="AM109" i="30"/>
  <c r="AL110" i="30"/>
  <c r="AL111" i="30"/>
  <c r="AM112" i="30"/>
  <c r="AM111" i="30"/>
  <c r="AL112" i="30"/>
  <c r="AL113" i="30"/>
  <c r="AM114" i="30"/>
  <c r="AM113" i="30"/>
  <c r="AL114" i="30"/>
  <c r="AL115" i="30"/>
  <c r="AM116" i="30"/>
  <c r="AM115" i="30"/>
  <c r="AL116" i="30"/>
  <c r="AL117" i="30"/>
  <c r="AM118" i="30"/>
  <c r="AM117" i="30"/>
  <c r="AL118" i="30"/>
  <c r="AL119" i="30"/>
  <c r="AM120" i="30"/>
  <c r="AM119" i="30"/>
  <c r="AL120" i="30"/>
  <c r="AL121" i="30"/>
  <c r="AM122" i="30"/>
  <c r="AM121" i="30"/>
  <c r="AL122" i="30"/>
  <c r="AL123" i="30"/>
  <c r="AM124" i="30"/>
  <c r="AM123" i="30"/>
  <c r="AL124" i="30"/>
  <c r="AL125" i="30"/>
  <c r="AM126" i="30"/>
  <c r="AM125" i="30"/>
  <c r="AL126" i="30"/>
  <c r="AL127" i="30"/>
  <c r="AM128" i="30"/>
  <c r="AM127" i="30"/>
  <c r="AL128" i="30"/>
  <c r="AL129" i="30"/>
  <c r="AM130" i="30"/>
  <c r="AM129" i="30"/>
  <c r="AL130" i="30"/>
  <c r="AL131" i="30"/>
  <c r="AM132" i="30"/>
  <c r="AM131" i="30"/>
  <c r="AL132" i="30"/>
  <c r="AL133" i="30"/>
  <c r="AM134" i="30"/>
  <c r="AM133" i="30"/>
  <c r="AL134" i="30"/>
  <c r="AL135" i="30"/>
  <c r="AM136" i="30"/>
  <c r="AM135" i="30"/>
  <c r="AL136" i="30"/>
  <c r="AL137" i="30"/>
  <c r="AM138" i="30"/>
  <c r="AM137" i="30"/>
  <c r="AL138" i="30"/>
  <c r="AL139" i="30"/>
  <c r="AM139" i="30"/>
  <c r="AL140" i="30"/>
  <c r="AL141" i="30"/>
  <c r="AL142" i="30"/>
  <c r="AL143" i="30"/>
  <c r="AL144" i="30"/>
  <c r="AL145" i="30"/>
  <c r="AL146" i="30"/>
  <c r="AL147" i="30"/>
  <c r="AL148" i="30"/>
  <c r="AL149" i="30"/>
  <c r="AL150" i="30"/>
  <c r="AL151" i="30"/>
  <c r="AL152" i="30"/>
  <c r="AL153" i="30"/>
  <c r="AL154" i="30"/>
  <c r="AL155" i="30"/>
  <c r="AL156" i="30"/>
  <c r="AL157" i="30"/>
  <c r="AL158" i="30"/>
  <c r="AL159" i="30"/>
  <c r="AL160" i="30"/>
  <c r="AL161" i="30"/>
  <c r="AL162" i="30"/>
  <c r="AL163" i="30"/>
  <c r="AL164" i="30"/>
  <c r="AL165" i="30"/>
  <c r="AL166" i="30"/>
  <c r="AL167" i="30"/>
  <c r="AL168" i="30"/>
  <c r="AL169" i="30"/>
  <c r="AL170" i="30"/>
  <c r="AL171" i="30"/>
  <c r="AL172" i="30"/>
  <c r="AL173" i="30"/>
  <c r="AL174" i="30"/>
  <c r="AL175" i="30"/>
  <c r="AL176" i="30"/>
  <c r="AL177" i="30"/>
  <c r="AL178" i="30"/>
  <c r="AL179" i="30"/>
  <c r="AL180" i="30"/>
  <c r="AL181" i="30"/>
  <c r="AL182" i="30"/>
  <c r="AL183" i="30"/>
  <c r="AL184" i="30"/>
  <c r="AL185" i="30"/>
  <c r="AL186" i="30"/>
  <c r="AL187" i="30"/>
  <c r="AL188" i="30"/>
  <c r="AL189" i="30"/>
  <c r="AL190" i="30"/>
  <c r="AL191" i="30"/>
  <c r="AL192" i="30"/>
  <c r="AL193" i="30"/>
  <c r="AL194" i="30"/>
  <c r="AL195" i="30"/>
  <c r="AL196" i="30"/>
  <c r="AL197" i="30"/>
  <c r="AL198" i="30"/>
  <c r="AL199" i="30"/>
  <c r="AL200" i="30"/>
  <c r="AL201" i="30"/>
  <c r="AL202" i="30"/>
  <c r="AL203" i="30"/>
  <c r="AL204" i="30"/>
  <c r="AL205" i="30"/>
  <c r="AL206" i="30"/>
  <c r="AL207" i="30"/>
  <c r="AL208" i="30"/>
  <c r="AL209" i="30"/>
  <c r="AL210" i="30"/>
  <c r="AL211" i="30"/>
  <c r="AL212" i="30"/>
  <c r="AL213" i="30"/>
  <c r="AL214" i="30"/>
  <c r="AL215" i="30"/>
  <c r="AL216" i="30"/>
  <c r="AL217" i="30"/>
  <c r="AL218" i="30"/>
  <c r="AL219" i="30"/>
  <c r="AL220" i="30"/>
  <c r="AL221" i="30"/>
  <c r="AL222" i="30"/>
  <c r="AL223" i="30"/>
  <c r="AL224" i="30"/>
  <c r="AL225" i="30"/>
  <c r="AL226" i="30"/>
  <c r="AL227" i="30"/>
  <c r="AL228" i="30"/>
  <c r="AL229" i="30"/>
  <c r="AL230" i="30"/>
  <c r="AL231" i="30"/>
  <c r="AL232" i="30"/>
  <c r="AL233" i="30"/>
  <c r="AL234" i="30"/>
  <c r="AL235" i="30"/>
  <c r="AL236" i="30"/>
  <c r="AL237" i="30"/>
  <c r="AL238" i="30"/>
  <c r="AL239" i="30"/>
  <c r="AL240" i="30"/>
  <c r="AL241" i="30"/>
  <c r="AL242" i="30"/>
  <c r="AL243" i="30"/>
  <c r="AL244" i="30"/>
  <c r="AL245" i="30"/>
  <c r="AL246" i="30"/>
  <c r="AL247" i="30"/>
  <c r="AL248" i="30"/>
  <c r="AL249" i="30"/>
  <c r="AO249" i="30"/>
  <c r="AP249" i="30"/>
  <c r="AQ249" i="30"/>
  <c r="AR249" i="30"/>
  <c r="AU249" i="30"/>
  <c r="AV249" i="30"/>
  <c r="AL250" i="30"/>
  <c r="AO250" i="30"/>
  <c r="AP250" i="30"/>
  <c r="AQ250" i="30"/>
  <c r="AR250" i="30"/>
  <c r="AU250" i="30"/>
  <c r="AV250" i="30"/>
  <c r="AL251" i="30"/>
  <c r="AO251" i="30"/>
  <c r="AP251" i="30"/>
  <c r="AQ251" i="30"/>
  <c r="AR251" i="30"/>
  <c r="AU251" i="30"/>
  <c r="AV251" i="30"/>
  <c r="AL252" i="30"/>
  <c r="AO252" i="30"/>
  <c r="AP252" i="30"/>
  <c r="AQ252" i="30"/>
  <c r="AR252" i="30"/>
  <c r="AU252" i="30"/>
  <c r="AV252" i="30"/>
  <c r="AL253" i="30"/>
  <c r="AO253" i="30"/>
  <c r="AP253" i="30"/>
  <c r="AQ253" i="30"/>
  <c r="AR253" i="30"/>
  <c r="AU253" i="30"/>
  <c r="AV253" i="30"/>
  <c r="AL254" i="30"/>
  <c r="AO254" i="30"/>
  <c r="AP254" i="30"/>
  <c r="AQ254" i="30"/>
  <c r="AR254" i="30"/>
  <c r="AU254" i="30"/>
  <c r="AV254" i="30"/>
  <c r="AL255" i="30"/>
  <c r="AO255" i="30"/>
  <c r="AP255" i="30"/>
  <c r="AQ255" i="30"/>
  <c r="AR255" i="30"/>
  <c r="AU255" i="30"/>
  <c r="AV255" i="30"/>
  <c r="AL256" i="30"/>
  <c r="AO256" i="30"/>
  <c r="AP256" i="30"/>
  <c r="AQ256" i="30"/>
  <c r="AR256" i="30"/>
  <c r="AU256" i="30"/>
  <c r="AV256" i="30"/>
  <c r="AL257" i="30"/>
  <c r="AO257" i="30"/>
  <c r="AP257" i="30"/>
  <c r="AQ257" i="30"/>
  <c r="AR257" i="30"/>
  <c r="AU257" i="30"/>
  <c r="AV257" i="30"/>
  <c r="AL258" i="30"/>
  <c r="AO258" i="30"/>
  <c r="AP258" i="30"/>
  <c r="AQ258" i="30"/>
  <c r="AR258" i="30"/>
  <c r="AU258" i="30"/>
  <c r="AV258" i="30"/>
  <c r="AL259" i="30"/>
  <c r="AO259" i="30"/>
  <c r="AP259" i="30"/>
  <c r="AQ259" i="30"/>
  <c r="AR259" i="30"/>
  <c r="AU259" i="30"/>
  <c r="AV259" i="30"/>
  <c r="AL260" i="30"/>
  <c r="AO260" i="30"/>
  <c r="AP260" i="30"/>
  <c r="AQ260" i="30"/>
  <c r="AR260" i="30"/>
  <c r="AU260" i="30"/>
  <c r="AV260" i="30"/>
  <c r="AL261" i="30"/>
  <c r="AO261" i="30"/>
  <c r="AP261" i="30"/>
  <c r="AQ261" i="30"/>
  <c r="AR261" i="30"/>
  <c r="AU261" i="30"/>
  <c r="AV261" i="30"/>
  <c r="AL262" i="30"/>
  <c r="BD262" i="30"/>
  <c r="AL263" i="30"/>
  <c r="AL264" i="30"/>
  <c r="AL265" i="30"/>
  <c r="AL266" i="30"/>
  <c r="AL267" i="30"/>
  <c r="AL268" i="30"/>
  <c r="AL269" i="30"/>
  <c r="AL270" i="30"/>
  <c r="AL271" i="30"/>
  <c r="AL272" i="30"/>
  <c r="AL273" i="30"/>
  <c r="AL274" i="30"/>
  <c r="AL275" i="30"/>
  <c r="AL276" i="30"/>
  <c r="AL277" i="30"/>
  <c r="AL278" i="30"/>
  <c r="AL279" i="30"/>
  <c r="AL280" i="30"/>
  <c r="AL281" i="30"/>
  <c r="AL282" i="30"/>
  <c r="AL283" i="30"/>
  <c r="AL284" i="30"/>
  <c r="AL285" i="30"/>
  <c r="AL286" i="30"/>
  <c r="AL287" i="30"/>
  <c r="AL288" i="30"/>
  <c r="AL289" i="30"/>
  <c r="AL290" i="30"/>
  <c r="AL291" i="30"/>
  <c r="AL292" i="30"/>
  <c r="AL293" i="30"/>
  <c r="AL294" i="30"/>
  <c r="AL295" i="30"/>
  <c r="AL296" i="30"/>
  <c r="AL297" i="30"/>
  <c r="AL298" i="30"/>
  <c r="AL299" i="30"/>
  <c r="AL300" i="30"/>
  <c r="AL301" i="30"/>
  <c r="AL302" i="30"/>
  <c r="AL303" i="30"/>
  <c r="AL304" i="30"/>
  <c r="AL305" i="30"/>
  <c r="AL306" i="30"/>
  <c r="AL307" i="30"/>
  <c r="AL308" i="30"/>
  <c r="AL309" i="30"/>
  <c r="AL310" i="30"/>
  <c r="AL311" i="30"/>
  <c r="AL314" i="30"/>
  <c r="AL315" i="30"/>
  <c r="AM314" i="30"/>
  <c r="AL316" i="30"/>
  <c r="AM315" i="30" s="1"/>
  <c r="AL317" i="30"/>
  <c r="AM316" i="30"/>
  <c r="AL318" i="30"/>
  <c r="AL319" i="30"/>
  <c r="AL320" i="30"/>
  <c r="AM319" i="30"/>
  <c r="AL321" i="30"/>
  <c r="AM320" i="30" s="1"/>
  <c r="AL322" i="30"/>
  <c r="AM321" i="30"/>
  <c r="AL323" i="30"/>
  <c r="AM322" i="30" s="1"/>
  <c r="AL324" i="30"/>
  <c r="AM323" i="30"/>
  <c r="AL325" i="30"/>
  <c r="AM324" i="30" s="1"/>
  <c r="AL326" i="30"/>
  <c r="AM325" i="30"/>
  <c r="AL327" i="30"/>
  <c r="AM326" i="30" s="1"/>
  <c r="AL328" i="30"/>
  <c r="AM327" i="30"/>
  <c r="AL329" i="30"/>
  <c r="AM328" i="30" s="1"/>
  <c r="AL330" i="30"/>
  <c r="AM329" i="30"/>
  <c r="AL331" i="30"/>
  <c r="AM330" i="30" s="1"/>
  <c r="AL332" i="30"/>
  <c r="AM331" i="30"/>
  <c r="AL333" i="30"/>
  <c r="AM332" i="30" s="1"/>
  <c r="AL334" i="30"/>
  <c r="AM333" i="30"/>
  <c r="AL335" i="30"/>
  <c r="AM334" i="30" s="1"/>
  <c r="AL336" i="30"/>
  <c r="AM336" i="30"/>
  <c r="AL337" i="30"/>
  <c r="AM337" i="30" s="1"/>
  <c r="AL338" i="30"/>
  <c r="AM338" i="30"/>
  <c r="B1" i="29"/>
  <c r="J5" i="29"/>
  <c r="D7" i="29"/>
  <c r="E7" i="29" s="1"/>
  <c r="F7" i="29" s="1"/>
  <c r="G7" i="29" s="1"/>
  <c r="H7" i="29" s="1"/>
  <c r="I7" i="29" s="1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U7" i="29" s="1"/>
  <c r="V7" i="29" s="1"/>
  <c r="W7" i="29" s="1"/>
  <c r="Y9" i="29"/>
  <c r="Y10" i="29"/>
  <c r="Z11" i="29" s="1"/>
  <c r="Y11" i="29"/>
  <c r="Z12" i="29" s="1"/>
  <c r="Y12" i="29"/>
  <c r="Z13" i="29" s="1"/>
  <c r="Y13" i="29"/>
  <c r="Z14" i="29" s="1"/>
  <c r="Y14" i="29"/>
  <c r="Z15" i="29" s="1"/>
  <c r="Y15" i="29"/>
  <c r="Z16" i="29" s="1"/>
  <c r="Y16" i="29"/>
  <c r="Z17" i="29" s="1"/>
  <c r="Y17" i="29"/>
  <c r="Z18" i="29" s="1"/>
  <c r="Y18" i="29"/>
  <c r="Z19" i="29" s="1"/>
  <c r="Y19" i="29"/>
  <c r="Z20" i="29" s="1"/>
  <c r="Y20" i="29"/>
  <c r="Z21" i="29" s="1"/>
  <c r="Y21" i="29"/>
  <c r="Z22" i="29" s="1"/>
  <c r="Y22" i="29"/>
  <c r="Z23" i="29" s="1"/>
  <c r="Y23" i="29"/>
  <c r="Z24" i="29" s="1"/>
  <c r="Y24" i="29"/>
  <c r="Z25" i="29" s="1"/>
  <c r="Y25" i="29"/>
  <c r="Z26" i="29" s="1"/>
  <c r="Y26" i="29"/>
  <c r="Z27" i="29" s="1"/>
  <c r="Y27" i="29"/>
  <c r="Z28" i="29" s="1"/>
  <c r="Y28" i="29"/>
  <c r="Z29" i="29" s="1"/>
  <c r="Y29" i="29"/>
  <c r="Z30" i="29" s="1"/>
  <c r="Y30" i="29"/>
  <c r="Z31" i="29" s="1"/>
  <c r="Y31" i="29"/>
  <c r="Z32" i="29" s="1"/>
  <c r="Y32" i="29"/>
  <c r="Z33" i="29" s="1"/>
  <c r="Y33" i="29"/>
  <c r="Z34" i="29" s="1"/>
  <c r="Y34" i="29"/>
  <c r="Z35" i="29" s="1"/>
  <c r="Y35" i="29"/>
  <c r="Z36" i="29" s="1"/>
  <c r="Y36" i="29"/>
  <c r="Z37" i="29" s="1"/>
  <c r="Y37" i="29"/>
  <c r="Z38" i="29" s="1"/>
  <c r="Y38" i="29"/>
  <c r="Z39" i="29" s="1"/>
  <c r="Y39" i="29"/>
  <c r="Z40" i="29" s="1"/>
  <c r="Y40" i="29"/>
  <c r="Z41" i="29" s="1"/>
  <c r="Y41" i="29"/>
  <c r="Z42" i="29" s="1"/>
  <c r="Y42" i="29"/>
  <c r="Z43" i="29" s="1"/>
  <c r="Y43" i="29"/>
  <c r="Z44" i="29" s="1"/>
  <c r="Y44" i="29"/>
  <c r="Z45" i="29" s="1"/>
  <c r="Y45" i="29"/>
  <c r="Z46" i="29" s="1"/>
  <c r="Y46" i="29"/>
  <c r="Z47" i="29" s="1"/>
  <c r="Y47" i="29"/>
  <c r="Z48" i="29" s="1"/>
  <c r="Y48" i="29"/>
  <c r="Z49" i="29" s="1"/>
  <c r="Y49" i="29"/>
  <c r="Z50" i="29" s="1"/>
  <c r="Y50" i="29"/>
  <c r="Z51" i="29" s="1"/>
  <c r="Y51" i="29"/>
  <c r="Z52" i="29" s="1"/>
  <c r="Y52" i="29"/>
  <c r="Z53" i="29" s="1"/>
  <c r="Y53" i="29"/>
  <c r="Z54" i="29" s="1"/>
  <c r="Y54" i="29"/>
  <c r="Z55" i="29"/>
  <c r="Y55" i="29"/>
  <c r="Z56" i="29" s="1"/>
  <c r="Y56" i="29"/>
  <c r="Z57" i="29"/>
  <c r="Y57" i="29"/>
  <c r="Z58" i="29" s="1"/>
  <c r="Y58" i="29"/>
  <c r="Z59" i="29" s="1"/>
  <c r="Y59" i="29"/>
  <c r="Z60" i="29" s="1"/>
  <c r="Y60" i="29"/>
  <c r="Z61" i="29" s="1"/>
  <c r="Y61" i="29"/>
  <c r="Z62" i="29" s="1"/>
  <c r="Y62" i="29"/>
  <c r="Z63" i="29"/>
  <c r="Y63" i="29"/>
  <c r="Z64" i="29" s="1"/>
  <c r="Y64" i="29"/>
  <c r="Z65" i="29"/>
  <c r="Y65" i="29"/>
  <c r="Z66" i="29" s="1"/>
  <c r="Y66" i="29"/>
  <c r="Z67" i="29" s="1"/>
  <c r="Y67" i="29"/>
  <c r="Z68" i="29" s="1"/>
  <c r="Y68" i="29"/>
  <c r="Z69" i="29" s="1"/>
  <c r="Y69" i="29"/>
  <c r="Z70" i="29" s="1"/>
  <c r="Y70" i="29"/>
  <c r="Z71" i="29"/>
  <c r="Y71" i="29"/>
  <c r="Z72" i="29" s="1"/>
  <c r="Y72" i="29"/>
  <c r="Z73" i="29"/>
  <c r="Y73" i="29"/>
  <c r="Z74" i="29" s="1"/>
  <c r="Y74" i="29"/>
  <c r="Z75" i="29"/>
  <c r="Y75" i="29"/>
  <c r="Z76" i="29" s="1"/>
  <c r="Y76" i="29"/>
  <c r="Z77" i="29" s="1"/>
  <c r="Y77" i="29"/>
  <c r="Z78" i="29" s="1"/>
  <c r="Y78" i="29"/>
  <c r="Z79" i="29"/>
  <c r="Y79" i="29"/>
  <c r="Z80" i="29" s="1"/>
  <c r="Y80" i="29"/>
  <c r="Z81" i="29"/>
  <c r="Y81" i="29"/>
  <c r="Z82" i="29" s="1"/>
  <c r="Y82" i="29"/>
  <c r="Z83" i="29" s="1"/>
  <c r="Y83" i="29"/>
  <c r="Z84" i="29" s="1"/>
  <c r="Y84" i="29"/>
  <c r="Z85" i="29" s="1"/>
  <c r="Y85" i="29"/>
  <c r="Z86" i="29" s="1"/>
  <c r="Y86" i="29"/>
  <c r="Z87" i="29"/>
  <c r="Y87" i="29"/>
  <c r="Z88" i="29" s="1"/>
  <c r="Y88" i="29"/>
  <c r="Z89" i="29"/>
  <c r="Y89" i="29"/>
  <c r="Z90" i="29" s="1"/>
  <c r="Y90" i="29"/>
  <c r="Z91" i="29"/>
  <c r="Y91" i="29"/>
  <c r="Z92" i="29" s="1"/>
  <c r="Y92" i="29"/>
  <c r="Z93" i="29" s="1"/>
  <c r="Y93" i="29"/>
  <c r="Z94" i="29" s="1"/>
  <c r="Y94" i="29"/>
  <c r="Z95" i="29"/>
  <c r="Y95" i="29"/>
  <c r="Z96" i="29" s="1"/>
  <c r="Y96" i="29"/>
  <c r="Z97" i="29"/>
  <c r="Y97" i="29"/>
  <c r="Z98" i="29" s="1"/>
  <c r="Y98" i="29"/>
  <c r="Z99" i="29"/>
  <c r="Y99" i="29"/>
  <c r="Z100" i="29" s="1"/>
  <c r="Y100" i="29"/>
  <c r="Z101" i="29" s="1"/>
  <c r="Y101" i="29"/>
  <c r="Z102" i="29" s="1"/>
  <c r="Y102" i="29"/>
  <c r="Z103" i="29"/>
  <c r="Y103" i="29"/>
  <c r="Z104" i="29" s="1"/>
  <c r="Y104" i="29"/>
  <c r="Z105" i="29"/>
  <c r="Y105" i="29"/>
  <c r="Z106" i="29" s="1"/>
  <c r="Y106" i="29"/>
  <c r="Z107" i="29"/>
  <c r="Y107" i="29"/>
  <c r="Z108" i="29" s="1"/>
  <c r="Y108" i="29"/>
  <c r="Z109" i="29" s="1"/>
  <c r="Y109" i="29"/>
  <c r="Z110" i="29" s="1"/>
  <c r="Y110" i="29"/>
  <c r="Z111" i="29"/>
  <c r="Y111" i="29"/>
  <c r="Z112" i="29" s="1"/>
  <c r="Y112" i="29"/>
  <c r="Z113" i="29"/>
  <c r="Y113" i="29"/>
  <c r="Z114" i="29" s="1"/>
  <c r="Y114" i="29"/>
  <c r="Z115" i="29"/>
  <c r="Y115" i="29"/>
  <c r="Z116" i="29" s="1"/>
  <c r="Y116" i="29"/>
  <c r="Z117" i="29" s="1"/>
  <c r="Y117" i="29"/>
  <c r="Z118" i="29" s="1"/>
  <c r="Y118" i="29"/>
  <c r="Z119" i="29"/>
  <c r="Y119" i="29"/>
  <c r="Z120" i="29" s="1"/>
  <c r="Y120" i="29"/>
  <c r="Z121" i="29"/>
  <c r="Y121" i="29"/>
  <c r="Z122" i="29" s="1"/>
  <c r="Y122" i="29"/>
  <c r="Z123" i="29"/>
  <c r="Y123" i="29"/>
  <c r="Z124" i="29" s="1"/>
  <c r="Y124" i="29"/>
  <c r="Z125" i="29" s="1"/>
  <c r="Y125" i="29"/>
  <c r="Z126" i="29" s="1"/>
  <c r="Y126" i="29"/>
  <c r="Z127" i="29"/>
  <c r="Y127" i="29"/>
  <c r="Z128" i="29" s="1"/>
  <c r="Y128" i="29"/>
  <c r="Z129" i="29"/>
  <c r="Y129" i="29"/>
  <c r="Z130" i="29" s="1"/>
  <c r="Y130" i="29"/>
  <c r="Z131" i="29"/>
  <c r="Y131" i="29"/>
  <c r="Z132" i="29" s="1"/>
  <c r="Y132" i="29"/>
  <c r="Z133" i="29" s="1"/>
  <c r="Y133" i="29"/>
  <c r="Z134" i="29" s="1"/>
  <c r="Y134" i="29"/>
  <c r="Z135" i="29"/>
  <c r="Y135" i="29"/>
  <c r="Z136" i="29" s="1"/>
  <c r="Y136" i="29"/>
  <c r="Z137" i="29"/>
  <c r="Y137" i="29"/>
  <c r="Z138" i="29" s="1"/>
  <c r="Y138" i="29"/>
  <c r="Z139" i="29"/>
  <c r="Y139" i="29"/>
  <c r="Y140" i="29"/>
  <c r="Y141" i="29"/>
  <c r="Y142" i="29"/>
  <c r="Y143" i="29"/>
  <c r="Y144" i="29"/>
  <c r="Y145" i="29"/>
  <c r="Y146" i="29"/>
  <c r="Y147" i="29"/>
  <c r="Y148" i="29"/>
  <c r="Y149" i="29"/>
  <c r="Y150" i="29"/>
  <c r="Y151" i="29"/>
  <c r="Y152" i="29"/>
  <c r="Y153" i="29"/>
  <c r="Y154" i="29"/>
  <c r="Y155" i="29"/>
  <c r="Y156" i="29"/>
  <c r="Y157" i="29"/>
  <c r="Y158" i="29"/>
  <c r="Y159" i="29"/>
  <c r="Y160" i="29"/>
  <c r="Y161" i="29"/>
  <c r="Y162" i="29"/>
  <c r="Y163" i="29"/>
  <c r="Y164" i="29"/>
  <c r="Y165" i="29"/>
  <c r="Y166" i="29"/>
  <c r="Y167" i="29"/>
  <c r="Y168" i="29"/>
  <c r="Y169" i="29"/>
  <c r="Y170" i="29"/>
  <c r="Y171" i="29"/>
  <c r="Y172" i="29"/>
  <c r="Y173" i="29"/>
  <c r="Y174" i="29"/>
  <c r="Y175" i="29"/>
  <c r="Y176" i="29"/>
  <c r="Y177" i="29"/>
  <c r="Y178" i="29"/>
  <c r="Y179" i="29"/>
  <c r="Y180" i="29"/>
  <c r="Y181" i="29"/>
  <c r="Y182" i="29"/>
  <c r="Y183" i="29"/>
  <c r="Y184" i="29"/>
  <c r="Y185" i="29"/>
  <c r="Y186" i="29"/>
  <c r="Y187" i="29"/>
  <c r="Y188" i="29"/>
  <c r="Y189" i="29"/>
  <c r="Y190" i="29"/>
  <c r="Y191" i="29"/>
  <c r="Y192" i="29"/>
  <c r="Y193" i="29"/>
  <c r="Y194" i="29"/>
  <c r="Y195" i="29"/>
  <c r="Y196" i="29"/>
  <c r="Y197" i="29"/>
  <c r="Y198" i="29"/>
  <c r="Y199" i="29"/>
  <c r="Y200" i="29"/>
  <c r="Y201" i="29"/>
  <c r="Y202" i="29"/>
  <c r="Y203" i="29"/>
  <c r="Y204" i="29"/>
  <c r="Y205" i="29"/>
  <c r="Y206" i="29"/>
  <c r="Y207" i="29"/>
  <c r="Y208" i="29"/>
  <c r="Y209" i="29"/>
  <c r="Y210" i="29"/>
  <c r="Y211" i="29"/>
  <c r="Y212" i="29"/>
  <c r="Y213" i="29"/>
  <c r="Y214" i="29"/>
  <c r="Y215" i="29"/>
  <c r="Y216" i="29"/>
  <c r="Y217" i="29"/>
  <c r="Y218" i="29"/>
  <c r="Y219" i="29"/>
  <c r="Y220" i="29"/>
  <c r="Y221" i="29"/>
  <c r="Y222" i="29"/>
  <c r="Y223" i="29"/>
  <c r="Y224" i="29"/>
  <c r="Y225" i="29"/>
  <c r="Y226" i="29"/>
  <c r="Y227" i="29"/>
  <c r="Y228" i="29"/>
  <c r="Y229" i="29"/>
  <c r="Y230" i="29"/>
  <c r="Y231" i="29"/>
  <c r="Y232" i="29"/>
  <c r="Y233" i="29"/>
  <c r="Y234" i="29"/>
  <c r="Y235" i="29"/>
  <c r="Y236" i="29"/>
  <c r="Y237" i="29"/>
  <c r="Y238" i="29"/>
  <c r="Y239" i="29"/>
  <c r="Y240" i="29"/>
  <c r="Y241" i="29"/>
  <c r="Y242" i="29"/>
  <c r="Y243" i="29"/>
  <c r="Y244" i="29"/>
  <c r="Y245" i="29"/>
  <c r="Y246" i="29"/>
  <c r="Y247" i="29"/>
  <c r="Y248" i="29"/>
  <c r="Y249" i="29"/>
  <c r="Y250" i="29"/>
  <c r="Y251" i="29"/>
  <c r="Y252" i="29"/>
  <c r="Y253" i="29"/>
  <c r="Y254" i="29"/>
  <c r="Y255" i="29"/>
  <c r="Y256" i="29"/>
  <c r="Y257" i="29"/>
  <c r="Y258" i="29"/>
  <c r="Y259" i="29"/>
  <c r="Y260" i="29"/>
  <c r="Y261" i="29"/>
  <c r="Y262" i="29"/>
  <c r="Y263" i="29"/>
  <c r="Y264" i="29"/>
  <c r="Y265" i="29"/>
  <c r="Y266" i="29"/>
  <c r="Y267" i="29"/>
  <c r="Y268" i="29"/>
  <c r="Y269" i="29"/>
  <c r="Y270" i="29"/>
  <c r="Y271" i="29"/>
  <c r="Y272" i="29"/>
  <c r="Y273" i="29"/>
  <c r="Y274" i="29"/>
  <c r="Y275" i="29"/>
  <c r="Y276" i="29"/>
  <c r="Y277" i="29"/>
  <c r="Y278" i="29"/>
  <c r="Y279" i="29"/>
  <c r="Y280" i="29"/>
  <c r="Y281" i="29"/>
  <c r="Y282" i="29"/>
  <c r="Y283" i="29"/>
  <c r="Y284" i="29"/>
  <c r="Y285" i="29"/>
  <c r="Y286" i="29"/>
  <c r="Y287" i="29"/>
  <c r="Y288" i="29"/>
  <c r="Y289" i="29"/>
  <c r="Y290" i="29"/>
  <c r="Y291" i="29"/>
  <c r="Y292" i="29"/>
  <c r="Y293" i="29"/>
  <c r="Y294" i="29"/>
  <c r="Y295" i="29"/>
  <c r="Y296" i="29"/>
  <c r="Y297" i="29"/>
  <c r="Y298" i="29"/>
  <c r="Y299" i="29"/>
  <c r="Y300" i="29"/>
  <c r="Y301" i="29"/>
  <c r="Y302" i="29"/>
  <c r="Y303" i="29"/>
  <c r="Y304" i="29"/>
  <c r="Y305" i="29"/>
  <c r="Y306" i="29"/>
  <c r="Y307" i="29"/>
  <c r="Y308" i="29"/>
  <c r="Y309" i="29"/>
  <c r="Y310" i="29"/>
  <c r="Y311" i="29"/>
  <c r="Y314" i="29"/>
  <c r="Y315" i="29"/>
  <c r="Z314" i="29"/>
  <c r="Y316" i="29"/>
  <c r="Z315" i="29" s="1"/>
  <c r="Y317" i="29"/>
  <c r="Z316" i="29" s="1"/>
  <c r="Y318" i="29"/>
  <c r="Z317" i="29" s="1"/>
  <c r="Y319" i="29"/>
  <c r="Y320" i="29"/>
  <c r="Z319" i="29" s="1"/>
  <c r="Y321" i="29"/>
  <c r="Z320" i="29"/>
  <c r="Y322" i="29"/>
  <c r="Z321" i="29" s="1"/>
  <c r="Y323" i="29"/>
  <c r="Z322" i="29"/>
  <c r="Y324" i="29"/>
  <c r="Z323" i="29" s="1"/>
  <c r="Y325" i="29"/>
  <c r="Z324" i="29"/>
  <c r="Y326" i="29"/>
  <c r="Z325" i="29" s="1"/>
  <c r="Y327" i="29"/>
  <c r="Z326" i="29"/>
  <c r="Y328" i="29"/>
  <c r="Z327" i="29" s="1"/>
  <c r="Y329" i="29"/>
  <c r="Z328" i="29"/>
  <c r="Y330" i="29"/>
  <c r="Z329" i="29" s="1"/>
  <c r="Y331" i="29"/>
  <c r="Z330" i="29"/>
  <c r="Y332" i="29"/>
  <c r="Z331" i="29" s="1"/>
  <c r="Y333" i="29"/>
  <c r="Z332" i="29"/>
  <c r="Y334" i="29"/>
  <c r="Z333" i="29" s="1"/>
  <c r="Y335" i="29"/>
  <c r="Z334" i="29"/>
  <c r="Z335" i="29"/>
  <c r="Y336" i="29"/>
  <c r="Z336" i="29" s="1"/>
  <c r="Y337" i="29"/>
  <c r="Z337" i="29"/>
  <c r="F17" i="26"/>
  <c r="A33" i="26"/>
  <c r="A34" i="26"/>
  <c r="A35" i="26" s="1"/>
  <c r="H7" i="26"/>
  <c r="K7" i="26"/>
  <c r="J8" i="26"/>
  <c r="M13" i="26"/>
  <c r="F28" i="26"/>
  <c r="G28" i="26"/>
  <c r="H28" i="26"/>
  <c r="I28" i="26"/>
  <c r="J28" i="26"/>
  <c r="K28" i="26"/>
  <c r="L28" i="26"/>
  <c r="M28" i="26"/>
  <c r="N28" i="26"/>
  <c r="O28" i="26"/>
  <c r="S28" i="26"/>
  <c r="M14" i="26"/>
  <c r="M9" i="26"/>
  <c r="M10" i="26"/>
  <c r="M11" i="26"/>
  <c r="M12" i="26"/>
  <c r="B29" i="26"/>
  <c r="E10" i="26"/>
  <c r="E11" i="26" s="1"/>
  <c r="E12" i="26" s="1"/>
  <c r="E13" i="26" s="1"/>
  <c r="E14" i="26" s="1"/>
  <c r="D34" i="12"/>
  <c r="A13" i="12"/>
  <c r="D35" i="12" s="1"/>
  <c r="A14" i="12"/>
  <c r="V27" i="12"/>
  <c r="W27" i="12"/>
  <c r="V28" i="12"/>
  <c r="W28" i="12"/>
  <c r="V22" i="12"/>
  <c r="W22" i="12"/>
  <c r="V23" i="12"/>
  <c r="W23" i="12"/>
  <c r="V24" i="12"/>
  <c r="W24" i="12"/>
  <c r="V25" i="12"/>
  <c r="W25" i="12"/>
  <c r="V26" i="12"/>
  <c r="W26" i="12"/>
  <c r="B25" i="26"/>
  <c r="C25" i="26"/>
  <c r="D25" i="26" s="1"/>
  <c r="E25" i="26" s="1"/>
  <c r="F25" i="26" s="1"/>
  <c r="G25" i="26" s="1"/>
  <c r="H25" i="26" s="1"/>
  <c r="I25" i="26" s="1"/>
  <c r="J25" i="26" s="1"/>
  <c r="K25" i="26" s="1"/>
  <c r="L25" i="26" s="1"/>
  <c r="M25" i="26" s="1"/>
  <c r="N25" i="26" s="1"/>
  <c r="O25" i="26" s="1"/>
  <c r="P25" i="26" s="1"/>
  <c r="Q25" i="26" s="1"/>
  <c r="R25" i="26" s="1"/>
  <c r="S25" i="26" s="1"/>
  <c r="T25" i="26" s="1"/>
  <c r="A1" i="26"/>
  <c r="V34" i="12"/>
  <c r="V33" i="12"/>
  <c r="W33" i="12" s="1"/>
  <c r="V32" i="12"/>
  <c r="W32" i="12" s="1"/>
  <c r="V31" i="12"/>
  <c r="W31" i="12" s="1"/>
  <c r="V30" i="12"/>
  <c r="W30" i="12" s="1"/>
  <c r="V29" i="12"/>
  <c r="W29" i="12" s="1"/>
  <c r="V21" i="12"/>
  <c r="W21" i="12" s="1"/>
  <c r="V20" i="12"/>
  <c r="W20" i="12" s="1"/>
  <c r="V19" i="12"/>
  <c r="W19" i="12" s="1"/>
  <c r="V18" i="12"/>
  <c r="W18" i="12" s="1"/>
  <c r="V17" i="12"/>
  <c r="W17" i="12" s="1"/>
  <c r="V16" i="12"/>
  <c r="W16" i="12" s="1"/>
  <c r="V15" i="12"/>
  <c r="W15" i="12" s="1"/>
  <c r="V14" i="12"/>
  <c r="W14" i="12" s="1"/>
  <c r="V13" i="12"/>
  <c r="W13" i="12" s="1"/>
  <c r="V12" i="12"/>
  <c r="W12" i="12" s="1"/>
  <c r="V11" i="12"/>
  <c r="W11" i="12" s="1"/>
  <c r="C7" i="12"/>
  <c r="D7" i="12" s="1"/>
  <c r="E7" i="12" s="1"/>
  <c r="F7" i="12" s="1"/>
  <c r="G7" i="12" s="1"/>
  <c r="H7" i="12" s="1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S7" i="12" s="1"/>
  <c r="T7" i="12" s="1"/>
  <c r="A1" i="12"/>
  <c r="L32" i="12"/>
  <c r="M32" i="12"/>
  <c r="N32" i="12"/>
  <c r="F32" i="12"/>
  <c r="G32" i="12"/>
  <c r="H32" i="12"/>
  <c r="I32" i="12"/>
  <c r="J32" i="12"/>
  <c r="K32" i="12"/>
  <c r="E32" i="12"/>
  <c r="IJ47" i="4"/>
  <c r="IK47" i="4"/>
  <c r="IL47" i="4"/>
  <c r="HZ47" i="4"/>
  <c r="IA47" i="4"/>
  <c r="IB47" i="4"/>
  <c r="IC47" i="4"/>
  <c r="ID47" i="4"/>
  <c r="IE47" i="4"/>
  <c r="IF47" i="4"/>
  <c r="IG47" i="4"/>
  <c r="IH47" i="4"/>
  <c r="II47" i="4"/>
  <c r="D47" i="4"/>
  <c r="HY47" i="4"/>
  <c r="R28" i="26"/>
  <c r="F39" i="26"/>
  <c r="G39" i="26"/>
  <c r="H39" i="26"/>
  <c r="I39" i="26"/>
  <c r="J39" i="26"/>
  <c r="K39" i="26"/>
  <c r="L39" i="26"/>
  <c r="M39" i="26"/>
  <c r="N39" i="26"/>
  <c r="O39" i="26"/>
  <c r="H8" i="26"/>
  <c r="K8" i="26" s="1"/>
  <c r="H9" i="26" s="1"/>
  <c r="BT261" i="30"/>
  <c r="AX261" i="30"/>
  <c r="BT260" i="30"/>
  <c r="AX260" i="30"/>
  <c r="BT259" i="30"/>
  <c r="AX259" i="30"/>
  <c r="BT258" i="30"/>
  <c r="AX258" i="30"/>
  <c r="BT257" i="30"/>
  <c r="AX257" i="30"/>
  <c r="BT256" i="30"/>
  <c r="AX256" i="30"/>
  <c r="BT255" i="30"/>
  <c r="AX255" i="30"/>
  <c r="BT254" i="30"/>
  <c r="AX254" i="30"/>
  <c r="BT253" i="30"/>
  <c r="AX253" i="30"/>
  <c r="BT252" i="30"/>
  <c r="AX252" i="30"/>
  <c r="BT251" i="30"/>
  <c r="AX251" i="30"/>
  <c r="BT250" i="30"/>
  <c r="AX250" i="30"/>
  <c r="BT249" i="30"/>
  <c r="AX249" i="30"/>
  <c r="BT248" i="30"/>
  <c r="BT247" i="30"/>
  <c r="BT246" i="30"/>
  <c r="BT245" i="30"/>
  <c r="BT244" i="30"/>
  <c r="BT243" i="30"/>
  <c r="BT242" i="30"/>
  <c r="BT241" i="30"/>
  <c r="BT240" i="30"/>
  <c r="BT239" i="30"/>
  <c r="BT238" i="30"/>
  <c r="BT237" i="30"/>
  <c r="BT236" i="30"/>
  <c r="BT235" i="30"/>
  <c r="BT234" i="30"/>
  <c r="BT233" i="30"/>
  <c r="BT232" i="30"/>
  <c r="BT231" i="30"/>
  <c r="BT230" i="30"/>
  <c r="BT229" i="30"/>
  <c r="BT228" i="30"/>
  <c r="BT227" i="30"/>
  <c r="Q54" i="29"/>
  <c r="D36" i="12"/>
  <c r="A15" i="12"/>
  <c r="AM335" i="30"/>
  <c r="F23" i="4"/>
  <c r="F46" i="4"/>
  <c r="F24" i="4"/>
  <c r="F45" i="4"/>
  <c r="G1" i="4"/>
  <c r="F36" i="4"/>
  <c r="E45" i="4"/>
  <c r="E24" i="4"/>
  <c r="E23" i="4"/>
  <c r="J7" i="6"/>
  <c r="F10" i="6"/>
  <c r="G10" i="6"/>
  <c r="R11" i="6"/>
  <c r="F11" i="6" s="1"/>
  <c r="D14" i="35"/>
  <c r="D16" i="35"/>
  <c r="O51" i="29"/>
  <c r="F47" i="4"/>
  <c r="G11" i="6"/>
  <c r="E47" i="4"/>
  <c r="H1" i="4"/>
  <c r="G46" i="4"/>
  <c r="G45" i="4"/>
  <c r="G26" i="4"/>
  <c r="G27" i="4"/>
  <c r="G30" i="4"/>
  <c r="G24" i="4"/>
  <c r="G31" i="4"/>
  <c r="G23" i="4"/>
  <c r="G38" i="4"/>
  <c r="G39" i="4"/>
  <c r="G36" i="4"/>
  <c r="A16" i="12"/>
  <c r="D37" i="12"/>
  <c r="BA5" i="30"/>
  <c r="H10" i="6"/>
  <c r="D38" i="12"/>
  <c r="A17" i="12"/>
  <c r="G47" i="4"/>
  <c r="J10" i="6"/>
  <c r="L10" i="6"/>
  <c r="I1" i="4"/>
  <c r="H24" i="4"/>
  <c r="H23" i="4"/>
  <c r="H26" i="4"/>
  <c r="H45" i="4"/>
  <c r="H27" i="4"/>
  <c r="H38" i="4"/>
  <c r="H36" i="4"/>
  <c r="H39" i="4"/>
  <c r="H30" i="4"/>
  <c r="H31" i="4"/>
  <c r="H46" i="4"/>
  <c r="H47" i="4"/>
  <c r="I45" i="4"/>
  <c r="J1" i="4"/>
  <c r="I31" i="4"/>
  <c r="I46" i="4"/>
  <c r="I30" i="4"/>
  <c r="I24" i="4"/>
  <c r="I38" i="4"/>
  <c r="I36" i="4"/>
  <c r="I39" i="4"/>
  <c r="I26" i="4"/>
  <c r="I23" i="4"/>
  <c r="I27" i="4"/>
  <c r="A18" i="12"/>
  <c r="D40" i="12" s="1"/>
  <c r="D39" i="12"/>
  <c r="I47" i="4"/>
  <c r="A19" i="12"/>
  <c r="J23" i="4"/>
  <c r="J24" i="4"/>
  <c r="K1" i="4"/>
  <c r="J46" i="4"/>
  <c r="J47" i="4" s="1"/>
  <c r="J26" i="4"/>
  <c r="J27" i="4"/>
  <c r="J36" i="4"/>
  <c r="J30" i="4"/>
  <c r="J31" i="4"/>
  <c r="J45" i="4"/>
  <c r="J38" i="4"/>
  <c r="J39" i="4"/>
  <c r="L1" i="4"/>
  <c r="K46" i="4"/>
  <c r="K26" i="4"/>
  <c r="K27" i="4"/>
  <c r="K45" i="4"/>
  <c r="K30" i="4"/>
  <c r="K31" i="4"/>
  <c r="K36" i="4"/>
  <c r="K39" i="4"/>
  <c r="D41" i="12"/>
  <c r="A20" i="12"/>
  <c r="D42" i="12" s="1"/>
  <c r="A21" i="12"/>
  <c r="A22" i="12" s="1"/>
  <c r="A23" i="12" s="1"/>
  <c r="L45" i="4"/>
  <c r="L23" i="4"/>
  <c r="L26" i="4"/>
  <c r="L39" i="4"/>
  <c r="M1" i="4"/>
  <c r="N1" i="4" s="1"/>
  <c r="L24" i="4"/>
  <c r="L36" i="4"/>
  <c r="K47" i="4"/>
  <c r="M45" i="4"/>
  <c r="M24" i="4"/>
  <c r="M23" i="4"/>
  <c r="M27" i="4"/>
  <c r="M26" i="4"/>
  <c r="M36" i="4"/>
  <c r="M39" i="4"/>
  <c r="D43" i="12"/>
  <c r="D44" i="12"/>
  <c r="N23" i="4"/>
  <c r="N45" i="4"/>
  <c r="N26" i="4"/>
  <c r="O1" i="4"/>
  <c r="N27" i="4"/>
  <c r="N31" i="4"/>
  <c r="N30" i="4"/>
  <c r="P1" i="4"/>
  <c r="P38" i="4" s="1"/>
  <c r="O26" i="4"/>
  <c r="O30" i="4"/>
  <c r="O31" i="4"/>
  <c r="O36" i="4"/>
  <c r="O23" i="4"/>
  <c r="A24" i="12"/>
  <c r="D46" i="12" s="1"/>
  <c r="D45" i="12"/>
  <c r="A25" i="12"/>
  <c r="P23" i="4"/>
  <c r="P27" i="4"/>
  <c r="P30" i="4"/>
  <c r="P35" i="29"/>
  <c r="Q23" i="29"/>
  <c r="F10" i="4"/>
  <c r="V11" i="29"/>
  <c r="O38" i="29"/>
  <c r="P6" i="4"/>
  <c r="R22" i="29"/>
  <c r="E6" i="4"/>
  <c r="R42" i="29"/>
  <c r="P53" i="29"/>
  <c r="S51" i="29"/>
  <c r="O32" i="29"/>
  <c r="S23" i="29"/>
  <c r="Q42" i="29"/>
  <c r="Q53" i="29"/>
  <c r="S11" i="29"/>
  <c r="R30" i="29"/>
  <c r="M6" i="4"/>
  <c r="Q52" i="29"/>
  <c r="Q51" i="29"/>
  <c r="I23" i="29"/>
  <c r="M14" i="29"/>
  <c r="D11" i="29"/>
  <c r="M12" i="29"/>
  <c r="M16" i="29"/>
  <c r="M57" i="29"/>
  <c r="M15" i="29"/>
  <c r="D12" i="29"/>
  <c r="D13" i="29"/>
  <c r="D14" i="29"/>
  <c r="D15" i="29"/>
  <c r="Q37" i="29"/>
  <c r="P36" i="29"/>
  <c r="Q34" i="29"/>
  <c r="O29" i="29"/>
  <c r="O12" i="29"/>
  <c r="O44" i="29"/>
  <c r="M43" i="29"/>
  <c r="R43" i="29"/>
  <c r="S35" i="29"/>
  <c r="Q21" i="29"/>
  <c r="D10" i="4"/>
  <c r="P13" i="29"/>
  <c r="V35" i="29"/>
  <c r="V33" i="29"/>
  <c r="O37" i="29"/>
  <c r="O41" i="29"/>
  <c r="O49" i="29"/>
  <c r="Q45" i="29"/>
  <c r="O23" i="29"/>
  <c r="U11" i="29"/>
  <c r="T56" i="29"/>
  <c r="K269" i="29"/>
  <c r="K209" i="29"/>
  <c r="K277" i="29"/>
  <c r="K265" i="29"/>
  <c r="K261" i="29"/>
  <c r="K177" i="29"/>
  <c r="K193" i="29"/>
  <c r="J13" i="29"/>
  <c r="M34" i="29"/>
  <c r="D16" i="29"/>
  <c r="M51" i="29"/>
  <c r="M47" i="29"/>
  <c r="M13" i="29"/>
  <c r="M19" i="29"/>
  <c r="K7" i="4"/>
  <c r="D17" i="29"/>
  <c r="L13" i="29"/>
  <c r="M38" i="29"/>
  <c r="M20" i="29"/>
  <c r="M29" i="29"/>
  <c r="M26" i="29"/>
  <c r="M56" i="29"/>
  <c r="M17" i="29"/>
  <c r="M44" i="29"/>
  <c r="M31" i="29"/>
  <c r="M23" i="29"/>
  <c r="M18" i="29"/>
  <c r="Q58" i="29"/>
  <c r="M32" i="29"/>
  <c r="M22" i="29"/>
  <c r="C13" i="29"/>
  <c r="M28" i="29"/>
  <c r="M42" i="29"/>
  <c r="M41" i="29"/>
  <c r="D18" i="29"/>
  <c r="Q61" i="29"/>
  <c r="J14" i="29"/>
  <c r="D19" i="29"/>
  <c r="L14" i="29"/>
  <c r="J15" i="29"/>
  <c r="C14" i="29"/>
  <c r="D20" i="29"/>
  <c r="D21" i="29"/>
  <c r="C15" i="29"/>
  <c r="J16" i="29"/>
  <c r="U314" i="30"/>
  <c r="L15" i="29"/>
  <c r="Z314" i="30"/>
  <c r="D23" i="29"/>
  <c r="G11" i="29"/>
  <c r="J17" i="29"/>
  <c r="L16" i="29"/>
  <c r="D24" i="29"/>
  <c r="G12" i="29"/>
  <c r="C16" i="29"/>
  <c r="L17" i="29"/>
  <c r="G13" i="29"/>
  <c r="D25" i="29"/>
  <c r="G14" i="29"/>
  <c r="D40" i="4"/>
  <c r="J18" i="29"/>
  <c r="D26" i="29"/>
  <c r="C17" i="29"/>
  <c r="D27" i="29"/>
  <c r="L18" i="29"/>
  <c r="G15" i="29"/>
  <c r="C18" i="29"/>
  <c r="F40" i="4"/>
  <c r="J19" i="29"/>
  <c r="AC314" i="30"/>
  <c r="G16" i="29"/>
  <c r="D28" i="29"/>
  <c r="G17" i="29"/>
  <c r="G40" i="4"/>
  <c r="D29" i="29"/>
  <c r="L19" i="29"/>
  <c r="C19" i="29"/>
  <c r="D30" i="29"/>
  <c r="H40" i="4"/>
  <c r="J20" i="29"/>
  <c r="G18" i="29"/>
  <c r="L20" i="29"/>
  <c r="D31" i="29"/>
  <c r="G19" i="29"/>
  <c r="I40" i="4"/>
  <c r="C20" i="29"/>
  <c r="J40" i="4"/>
  <c r="J21" i="29"/>
  <c r="D32" i="29"/>
  <c r="AF314" i="30"/>
  <c r="G20" i="29"/>
  <c r="L21" i="29"/>
  <c r="G21" i="29"/>
  <c r="D33" i="29"/>
  <c r="K40" i="4"/>
  <c r="C21" i="29"/>
  <c r="L40" i="4"/>
  <c r="D34" i="29"/>
  <c r="D35" i="29"/>
  <c r="O314" i="30"/>
  <c r="M40" i="4"/>
  <c r="G23" i="29"/>
  <c r="L22" i="29"/>
  <c r="P314" i="30"/>
  <c r="N40" i="4"/>
  <c r="J23" i="29"/>
  <c r="G25" i="29"/>
  <c r="O40" i="4"/>
  <c r="C23" i="29"/>
  <c r="G26" i="29"/>
  <c r="P40" i="4"/>
  <c r="D39" i="29"/>
  <c r="L24" i="29"/>
  <c r="J24" i="29"/>
  <c r="G28" i="29"/>
  <c r="C24" i="29"/>
  <c r="J25" i="29"/>
  <c r="C25" i="29"/>
  <c r="J26" i="29"/>
  <c r="D41" i="29"/>
  <c r="L25" i="29"/>
  <c r="L26" i="29"/>
  <c r="D44" i="29"/>
  <c r="C26" i="29"/>
  <c r="J27" i="29"/>
  <c r="G33" i="29"/>
  <c r="L27" i="29"/>
  <c r="C27" i="29"/>
  <c r="E27" i="29" s="1"/>
  <c r="J28" i="29"/>
  <c r="D46" i="29"/>
  <c r="L28" i="29"/>
  <c r="G35" i="29"/>
  <c r="C28" i="29"/>
  <c r="J29" i="29"/>
  <c r="G37" i="29"/>
  <c r="L29" i="29"/>
  <c r="C29" i="29"/>
  <c r="J30" i="29"/>
  <c r="G38" i="29"/>
  <c r="L30" i="29"/>
  <c r="G39" i="29"/>
  <c r="C30" i="29"/>
  <c r="J31" i="29"/>
  <c r="D52" i="29"/>
  <c r="G40" i="29"/>
  <c r="G41" i="29"/>
  <c r="L31" i="29"/>
  <c r="C31" i="29"/>
  <c r="J32" i="29"/>
  <c r="L32" i="29"/>
  <c r="C32" i="29"/>
  <c r="J33" i="29"/>
  <c r="G45" i="29"/>
  <c r="G44" i="29"/>
  <c r="L33" i="29"/>
  <c r="J34" i="29"/>
  <c r="C33" i="29"/>
  <c r="L34" i="29"/>
  <c r="J35" i="29"/>
  <c r="G48" i="29"/>
  <c r="L35" i="29"/>
  <c r="G49" i="29"/>
  <c r="J36" i="29"/>
  <c r="G50" i="29"/>
  <c r="C35" i="29"/>
  <c r="L36" i="29"/>
  <c r="G51" i="29"/>
  <c r="G52" i="29"/>
  <c r="C36" i="29"/>
  <c r="J37" i="29"/>
  <c r="J38" i="29"/>
  <c r="G54" i="29"/>
  <c r="L37" i="29"/>
  <c r="G55" i="29"/>
  <c r="C37" i="29"/>
  <c r="L38" i="29"/>
  <c r="C38" i="29"/>
  <c r="G56" i="29"/>
  <c r="J39" i="29"/>
  <c r="G57" i="29"/>
  <c r="L39" i="29"/>
  <c r="C39" i="29"/>
  <c r="J40" i="29"/>
  <c r="L40" i="29"/>
  <c r="C40" i="29"/>
  <c r="J41" i="29"/>
  <c r="L41" i="29"/>
  <c r="J42" i="29"/>
  <c r="C41" i="29"/>
  <c r="L42" i="29"/>
  <c r="J43" i="29"/>
  <c r="C42" i="29"/>
  <c r="L43" i="29"/>
  <c r="J44" i="29"/>
  <c r="C43" i="29"/>
  <c r="L44" i="29"/>
  <c r="C44" i="29"/>
  <c r="J45" i="29"/>
  <c r="L45" i="29"/>
  <c r="C45" i="29"/>
  <c r="J46" i="29"/>
  <c r="L46" i="29"/>
  <c r="J47" i="29"/>
  <c r="L47" i="29"/>
  <c r="J48" i="29"/>
  <c r="C47" i="29"/>
  <c r="L48" i="29"/>
  <c r="C48" i="29"/>
  <c r="J49" i="29"/>
  <c r="L49" i="29"/>
  <c r="C49" i="29"/>
  <c r="J50" i="29"/>
  <c r="L50" i="29"/>
  <c r="C50" i="29"/>
  <c r="J51" i="29"/>
  <c r="L51" i="29"/>
  <c r="C51" i="29"/>
  <c r="J52" i="29"/>
  <c r="L52" i="29"/>
  <c r="C52" i="29"/>
  <c r="J53" i="29"/>
  <c r="L53" i="29"/>
  <c r="J54" i="29"/>
  <c r="C53" i="29"/>
  <c r="L54" i="29"/>
  <c r="C54" i="29"/>
  <c r="J55" i="29"/>
  <c r="L55" i="29"/>
  <c r="C55" i="29"/>
  <c r="J56" i="29"/>
  <c r="L56" i="29"/>
  <c r="J57" i="29"/>
  <c r="C56" i="29"/>
  <c r="L57" i="29"/>
  <c r="C57" i="29"/>
  <c r="P59" i="29"/>
  <c r="L61" i="29"/>
  <c r="C60" i="29"/>
  <c r="T60" i="29"/>
  <c r="C59" i="29"/>
  <c r="P60" i="29"/>
  <c r="L60" i="29"/>
  <c r="V59" i="29"/>
  <c r="J59" i="29"/>
  <c r="C61" i="29"/>
  <c r="V60" i="29"/>
  <c r="J60" i="29"/>
  <c r="V61" i="29"/>
  <c r="P61" i="29"/>
  <c r="V62" i="29"/>
  <c r="C62" i="29"/>
  <c r="P62" i="29"/>
  <c r="J62" i="29"/>
  <c r="T61" i="29"/>
  <c r="L62" i="29"/>
  <c r="T62" i="29"/>
  <c r="I62" i="29"/>
  <c r="V58" i="29"/>
  <c r="J58" i="29"/>
  <c r="I59" i="29"/>
  <c r="I60" i="29"/>
  <c r="I61" i="29"/>
  <c r="D62" i="29"/>
  <c r="K233" i="29"/>
  <c r="O62" i="29"/>
  <c r="D61" i="29"/>
  <c r="G58" i="29"/>
  <c r="D14" i="36"/>
  <c r="D15" i="36" s="1"/>
  <c r="D12" i="36"/>
  <c r="K225" i="29" l="1"/>
  <c r="K197" i="29"/>
  <c r="K161" i="29"/>
  <c r="K153" i="29"/>
  <c r="K149" i="29"/>
  <c r="K141" i="29"/>
  <c r="K129" i="29"/>
  <c r="K113" i="29"/>
  <c r="K97" i="29"/>
  <c r="K93" i="29"/>
  <c r="N95" i="29"/>
  <c r="K114" i="29"/>
  <c r="K174" i="29"/>
  <c r="K122" i="29"/>
  <c r="K118" i="29"/>
  <c r="BI252" i="30"/>
  <c r="BS252" i="30" s="1"/>
  <c r="BI231" i="30"/>
  <c r="BS231" i="30" s="1"/>
  <c r="BI227" i="30"/>
  <c r="BJ227" i="30" s="1"/>
  <c r="AW244" i="30"/>
  <c r="BA244" i="30" s="1"/>
  <c r="BI243" i="30"/>
  <c r="BS243" i="30" s="1"/>
  <c r="BS233" i="30"/>
  <c r="K290" i="29"/>
  <c r="K246" i="29"/>
  <c r="K234" i="29"/>
  <c r="K206" i="29"/>
  <c r="K194" i="29"/>
  <c r="K150" i="29"/>
  <c r="BI253" i="30"/>
  <c r="BJ253" i="30" s="1"/>
  <c r="BI249" i="30"/>
  <c r="BJ249" i="30" s="1"/>
  <c r="AW234" i="30"/>
  <c r="BA234" i="30" s="1"/>
  <c r="BU237" i="30"/>
  <c r="BP237" i="30" s="1"/>
  <c r="BU233" i="30"/>
  <c r="BP233" i="30" s="1"/>
  <c r="AW228" i="30"/>
  <c r="BA228" i="30" s="1"/>
  <c r="E307" i="29"/>
  <c r="K307" i="29"/>
  <c r="N302" i="29"/>
  <c r="N304" i="29"/>
  <c r="N306" i="29"/>
  <c r="N308" i="29"/>
  <c r="N310" i="29"/>
  <c r="N298" i="29"/>
  <c r="K297" i="29"/>
  <c r="K289" i="29"/>
  <c r="K281" i="29"/>
  <c r="K245" i="29"/>
  <c r="K241" i="29"/>
  <c r="K237" i="29"/>
  <c r="K142" i="29"/>
  <c r="K128" i="29"/>
  <c r="N54" i="29"/>
  <c r="K32" i="29"/>
  <c r="N203" i="29"/>
  <c r="N151" i="29"/>
  <c r="K146" i="29"/>
  <c r="K138" i="29"/>
  <c r="K82" i="29"/>
  <c r="D315" i="29"/>
  <c r="J340" i="29"/>
  <c r="V340" i="29"/>
  <c r="N89" i="29"/>
  <c r="L340" i="29"/>
  <c r="T340" i="29"/>
  <c r="M340" i="29"/>
  <c r="K226" i="29"/>
  <c r="K222" i="29"/>
  <c r="K218" i="29"/>
  <c r="K214" i="29"/>
  <c r="K210" i="29"/>
  <c r="K202" i="29"/>
  <c r="K190" i="29"/>
  <c r="K186" i="29"/>
  <c r="K182" i="29"/>
  <c r="K178" i="29"/>
  <c r="K170" i="29"/>
  <c r="K166" i="29"/>
  <c r="K162" i="29"/>
  <c r="K158" i="29"/>
  <c r="K154" i="29"/>
  <c r="K134" i="29"/>
  <c r="K130" i="29"/>
  <c r="K110" i="29"/>
  <c r="K102" i="29"/>
  <c r="K98" i="29"/>
  <c r="K94" i="29"/>
  <c r="K90" i="29"/>
  <c r="K86" i="29"/>
  <c r="S340" i="29"/>
  <c r="P340" i="29"/>
  <c r="K221" i="29"/>
  <c r="K213" i="29"/>
  <c r="K189" i="29"/>
  <c r="K169" i="29"/>
  <c r="K137" i="29"/>
  <c r="K125" i="29"/>
  <c r="K121" i="29"/>
  <c r="K109" i="29"/>
  <c r="K101" i="29"/>
  <c r="K89" i="29"/>
  <c r="K85" i="29"/>
  <c r="K81" i="29"/>
  <c r="K52" i="29"/>
  <c r="K44" i="29"/>
  <c r="N296" i="29"/>
  <c r="N292" i="29"/>
  <c r="N288" i="29"/>
  <c r="N284" i="29"/>
  <c r="N280" i="29"/>
  <c r="N276" i="29"/>
  <c r="N272" i="29"/>
  <c r="N268" i="29"/>
  <c r="N252" i="29"/>
  <c r="N248" i="29"/>
  <c r="N240" i="29"/>
  <c r="N232" i="29"/>
  <c r="G317" i="29"/>
  <c r="K34" i="29"/>
  <c r="N294" i="29"/>
  <c r="N290" i="29"/>
  <c r="N282" i="29"/>
  <c r="N278" i="29"/>
  <c r="N270" i="29"/>
  <c r="N254" i="29"/>
  <c r="N230" i="29"/>
  <c r="K53" i="29"/>
  <c r="N210" i="29"/>
  <c r="N194" i="29"/>
  <c r="N178" i="29"/>
  <c r="N174" i="29"/>
  <c r="N170" i="29"/>
  <c r="N158" i="29"/>
  <c r="N146" i="29"/>
  <c r="N142" i="29"/>
  <c r="N138" i="29"/>
  <c r="N134" i="29"/>
  <c r="N122" i="29"/>
  <c r="N118" i="29"/>
  <c r="N114" i="29"/>
  <c r="N98" i="29"/>
  <c r="N94" i="29"/>
  <c r="N90" i="29"/>
  <c r="N82" i="29"/>
  <c r="N152" i="29"/>
  <c r="N100" i="29"/>
  <c r="K33" i="29"/>
  <c r="E227" i="29"/>
  <c r="E229" i="29"/>
  <c r="E231" i="29"/>
  <c r="E233" i="29"/>
  <c r="E243" i="29"/>
  <c r="E245" i="29"/>
  <c r="E247" i="29"/>
  <c r="E249" i="29"/>
  <c r="E253" i="29"/>
  <c r="E255" i="29"/>
  <c r="E263" i="29"/>
  <c r="E265" i="29"/>
  <c r="E267" i="29"/>
  <c r="E273" i="29"/>
  <c r="E275" i="29"/>
  <c r="E279" i="29"/>
  <c r="E297" i="29"/>
  <c r="E299" i="29"/>
  <c r="U304" i="29"/>
  <c r="U305" i="29"/>
  <c r="E309" i="29"/>
  <c r="U297" i="29"/>
  <c r="U279" i="29"/>
  <c r="N297" i="29"/>
  <c r="N285" i="29"/>
  <c r="N277" i="29"/>
  <c r="N269" i="29"/>
  <c r="N261" i="29"/>
  <c r="N257" i="29"/>
  <c r="N249" i="29"/>
  <c r="N237" i="29"/>
  <c r="N229" i="29"/>
  <c r="N225" i="29"/>
  <c r="N221" i="29"/>
  <c r="N217" i="29"/>
  <c r="N213" i="29"/>
  <c r="N209" i="29"/>
  <c r="N205" i="29"/>
  <c r="N201" i="29"/>
  <c r="N197" i="29"/>
  <c r="N193" i="29"/>
  <c r="N189" i="29"/>
  <c r="N185" i="29"/>
  <c r="N181" i="29"/>
  <c r="N177" i="29"/>
  <c r="N173" i="29"/>
  <c r="N169" i="29"/>
  <c r="N165" i="29"/>
  <c r="N161" i="29"/>
  <c r="N157" i="29"/>
  <c r="N153" i="29"/>
  <c r="N149" i="29"/>
  <c r="N145" i="29"/>
  <c r="N141" i="29"/>
  <c r="N137" i="29"/>
  <c r="N133" i="29"/>
  <c r="N129" i="29"/>
  <c r="N125" i="29"/>
  <c r="N121" i="29"/>
  <c r="N117" i="29"/>
  <c r="N113" i="29"/>
  <c r="N109" i="29"/>
  <c r="N105" i="29"/>
  <c r="N101" i="29"/>
  <c r="N97" i="29"/>
  <c r="N93" i="29"/>
  <c r="N85" i="29"/>
  <c r="N81" i="29"/>
  <c r="K180" i="29"/>
  <c r="N300" i="29"/>
  <c r="K196" i="29"/>
  <c r="K104" i="29"/>
  <c r="K311" i="29"/>
  <c r="N301" i="29"/>
  <c r="N311" i="29"/>
  <c r="K188" i="29"/>
  <c r="K120" i="29"/>
  <c r="K232" i="29"/>
  <c r="AW236" i="30"/>
  <c r="BA236" i="30" s="1"/>
  <c r="U260" i="29"/>
  <c r="K244" i="29"/>
  <c r="K240" i="29"/>
  <c r="E305" i="29"/>
  <c r="N309" i="29"/>
  <c r="U258" i="29"/>
  <c r="U292" i="29"/>
  <c r="U252" i="29"/>
  <c r="K296" i="29"/>
  <c r="K284" i="29"/>
  <c r="K280" i="29"/>
  <c r="K272" i="29"/>
  <c r="K248" i="29"/>
  <c r="K224" i="29"/>
  <c r="K184" i="29"/>
  <c r="K168" i="29"/>
  <c r="K144" i="29"/>
  <c r="K124" i="29"/>
  <c r="K88" i="29"/>
  <c r="K80" i="29"/>
  <c r="BI234" i="30"/>
  <c r="BJ234" i="30" s="1"/>
  <c r="BU231" i="30"/>
  <c r="BP231" i="30" s="1"/>
  <c r="BU236" i="30"/>
  <c r="BP236" i="30" s="1"/>
  <c r="AW231" i="30"/>
  <c r="BA231" i="30" s="1"/>
  <c r="U300" i="29"/>
  <c r="U301" i="29"/>
  <c r="K309" i="29"/>
  <c r="N307" i="29"/>
  <c r="U298" i="29"/>
  <c r="U278" i="29"/>
  <c r="U250" i="29"/>
  <c r="U240" i="29"/>
  <c r="U237" i="29"/>
  <c r="U291" i="29"/>
  <c r="U239" i="29"/>
  <c r="N265" i="29"/>
  <c r="BJ243" i="30"/>
  <c r="U296" i="29"/>
  <c r="K292" i="29"/>
  <c r="K276" i="29"/>
  <c r="K268" i="29"/>
  <c r="K252" i="29"/>
  <c r="K220" i="29"/>
  <c r="K164" i="29"/>
  <c r="K136" i="29"/>
  <c r="K116" i="29"/>
  <c r="K92" i="29"/>
  <c r="K84" i="29"/>
  <c r="AW260" i="30"/>
  <c r="BA260" i="30" s="1"/>
  <c r="BI230" i="30"/>
  <c r="BS230" i="30" s="1"/>
  <c r="AW245" i="30"/>
  <c r="BA245" i="30" s="1"/>
  <c r="AW241" i="30"/>
  <c r="BA241" i="30" s="1"/>
  <c r="BU235" i="30"/>
  <c r="BP235" i="30" s="1"/>
  <c r="AW247" i="30"/>
  <c r="BA247" i="30" s="1"/>
  <c r="AW246" i="30"/>
  <c r="BA246" i="30" s="1"/>
  <c r="E301" i="29"/>
  <c r="K301" i="29"/>
  <c r="K305" i="29"/>
  <c r="N299" i="29"/>
  <c r="N303" i="29"/>
  <c r="N305" i="29"/>
  <c r="U293" i="29"/>
  <c r="U254" i="29"/>
  <c r="U242" i="29"/>
  <c r="U229" i="29"/>
  <c r="U267" i="29"/>
  <c r="N241" i="29"/>
  <c r="E237" i="29"/>
  <c r="E239" i="29"/>
  <c r="E251" i="29"/>
  <c r="E259" i="29"/>
  <c r="E269" i="29"/>
  <c r="E277" i="29"/>
  <c r="E283" i="29"/>
  <c r="E285" i="29"/>
  <c r="E287" i="29"/>
  <c r="E289" i="29"/>
  <c r="E291" i="29"/>
  <c r="E293" i="29"/>
  <c r="E295" i="29"/>
  <c r="E300" i="29"/>
  <c r="K300" i="29"/>
  <c r="K304" i="29"/>
  <c r="E308" i="29"/>
  <c r="K308" i="29"/>
  <c r="BI256" i="30"/>
  <c r="BJ256" i="30" s="1"/>
  <c r="N260" i="29"/>
  <c r="N236" i="29"/>
  <c r="N228" i="29"/>
  <c r="N224" i="29"/>
  <c r="N220" i="29"/>
  <c r="N212" i="29"/>
  <c r="N204" i="29"/>
  <c r="N200" i="29"/>
  <c r="N196" i="29"/>
  <c r="N192" i="29"/>
  <c r="N188" i="29"/>
  <c r="N184" i="29"/>
  <c r="N180" i="29"/>
  <c r="N176" i="29"/>
  <c r="N172" i="29"/>
  <c r="N168" i="29"/>
  <c r="N164" i="29"/>
  <c r="N160" i="29"/>
  <c r="N156" i="29"/>
  <c r="N148" i="29"/>
  <c r="N144" i="29"/>
  <c r="N140" i="29"/>
  <c r="N136" i="29"/>
  <c r="N132" i="29"/>
  <c r="N128" i="29"/>
  <c r="N124" i="29"/>
  <c r="N120" i="29"/>
  <c r="N116" i="29"/>
  <c r="N112" i="29"/>
  <c r="N108" i="29"/>
  <c r="N104" i="29"/>
  <c r="N96" i="29"/>
  <c r="N92" i="29"/>
  <c r="N88" i="29"/>
  <c r="N84" i="29"/>
  <c r="N80" i="29"/>
  <c r="BJ231" i="30"/>
  <c r="BS257" i="30"/>
  <c r="BJ257" i="30"/>
  <c r="N250" i="29"/>
  <c r="N238" i="29"/>
  <c r="N234" i="29"/>
  <c r="N226" i="29"/>
  <c r="N222" i="29"/>
  <c r="N218" i="29"/>
  <c r="N214" i="29"/>
  <c r="N202" i="29"/>
  <c r="N198" i="29"/>
  <c r="N190" i="29"/>
  <c r="N186" i="29"/>
  <c r="N182" i="29"/>
  <c r="N166" i="29"/>
  <c r="N162" i="29"/>
  <c r="N154" i="29"/>
  <c r="N150" i="29"/>
  <c r="N130" i="29"/>
  <c r="N126" i="29"/>
  <c r="N110" i="29"/>
  <c r="N106" i="29"/>
  <c r="N102" i="29"/>
  <c r="N86" i="29"/>
  <c r="K293" i="29"/>
  <c r="K285" i="29"/>
  <c r="K273" i="29"/>
  <c r="K257" i="29"/>
  <c r="K253" i="29"/>
  <c r="K249" i="29"/>
  <c r="K229" i="29"/>
  <c r="K217" i="29"/>
  <c r="K205" i="29"/>
  <c r="K201" i="29"/>
  <c r="K185" i="29"/>
  <c r="K181" i="29"/>
  <c r="K173" i="29"/>
  <c r="K165" i="29"/>
  <c r="K157" i="29"/>
  <c r="K133" i="29"/>
  <c r="K117" i="29"/>
  <c r="K105" i="29"/>
  <c r="U307" i="29"/>
  <c r="U259" i="29"/>
  <c r="N293" i="29"/>
  <c r="N289" i="29"/>
  <c r="N281" i="29"/>
  <c r="N273" i="29"/>
  <c r="N253" i="29"/>
  <c r="N245" i="29"/>
  <c r="N233" i="29"/>
  <c r="K288" i="29"/>
  <c r="K264" i="29"/>
  <c r="K260" i="29"/>
  <c r="K216" i="29"/>
  <c r="K200" i="29"/>
  <c r="K160" i="29"/>
  <c r="K156" i="29"/>
  <c r="K152" i="29"/>
  <c r="K148" i="29"/>
  <c r="K140" i="29"/>
  <c r="K132" i="29"/>
  <c r="K112" i="29"/>
  <c r="K108" i="29"/>
  <c r="K100" i="29"/>
  <c r="K96" i="29"/>
  <c r="BU261" i="30"/>
  <c r="BP261" i="30" s="1"/>
  <c r="AW257" i="30"/>
  <c r="BA257" i="30" s="1"/>
  <c r="AW255" i="30"/>
  <c r="BA255" i="30" s="1"/>
  <c r="AW251" i="30"/>
  <c r="BA251" i="30" s="1"/>
  <c r="BU251" i="30"/>
  <c r="BP251" i="30" s="1"/>
  <c r="BI251" i="30"/>
  <c r="AW248" i="30"/>
  <c r="BA248" i="30" s="1"/>
  <c r="AW229" i="30"/>
  <c r="BA229" i="30" s="1"/>
  <c r="E258" i="29"/>
  <c r="E282" i="29"/>
  <c r="K310" i="29"/>
  <c r="BU256" i="30"/>
  <c r="BP256" i="30" s="1"/>
  <c r="AW252" i="30"/>
  <c r="BA252" i="30" s="1"/>
  <c r="BU252" i="30"/>
  <c r="BP252" i="30" s="1"/>
  <c r="AW249" i="30"/>
  <c r="BA249" i="30" s="1"/>
  <c r="U299" i="29"/>
  <c r="U302" i="29"/>
  <c r="E303" i="29"/>
  <c r="K303" i="29"/>
  <c r="U303" i="29"/>
  <c r="U306" i="29"/>
  <c r="U308" i="29"/>
  <c r="U310" i="29"/>
  <c r="E311" i="29"/>
  <c r="U311" i="29"/>
  <c r="U295" i="29"/>
  <c r="U294" i="29"/>
  <c r="U290" i="29"/>
  <c r="U289" i="29"/>
  <c r="U288" i="29"/>
  <c r="U287" i="29"/>
  <c r="U286" i="29"/>
  <c r="U284" i="29"/>
  <c r="U283" i="29"/>
  <c r="U282" i="29"/>
  <c r="U280" i="29"/>
  <c r="U277" i="29"/>
  <c r="U276" i="29"/>
  <c r="U275" i="29"/>
  <c r="U274" i="29"/>
  <c r="U273" i="29"/>
  <c r="U272" i="29"/>
  <c r="U271" i="29"/>
  <c r="U270" i="29"/>
  <c r="U269" i="29"/>
  <c r="U268" i="29"/>
  <c r="U266" i="29"/>
  <c r="U265" i="29"/>
  <c r="U264" i="29"/>
  <c r="U263" i="29"/>
  <c r="U262" i="29"/>
  <c r="U261" i="29"/>
  <c r="U257" i="29"/>
  <c r="U256" i="29"/>
  <c r="U255" i="29"/>
  <c r="N244" i="29"/>
  <c r="K295" i="29"/>
  <c r="K291" i="29"/>
  <c r="K287" i="29"/>
  <c r="K283" i="29"/>
  <c r="K279" i="29"/>
  <c r="K275" i="29"/>
  <c r="K271" i="29"/>
  <c r="K267" i="29"/>
  <c r="K263" i="29"/>
  <c r="K259" i="29"/>
  <c r="K255" i="29"/>
  <c r="K251" i="29"/>
  <c r="K247" i="29"/>
  <c r="K243" i="29"/>
  <c r="K239" i="29"/>
  <c r="K235" i="29"/>
  <c r="K231" i="29"/>
  <c r="K211" i="29"/>
  <c r="AW243" i="30"/>
  <c r="BA243" i="30" s="1"/>
  <c r="AW242" i="30"/>
  <c r="BA242" i="30" s="1"/>
  <c r="BU239" i="30"/>
  <c r="BP239" i="30" s="1"/>
  <c r="BI247" i="30"/>
  <c r="BJ247" i="30" s="1"/>
  <c r="BI241" i="30"/>
  <c r="BJ241" i="30" s="1"/>
  <c r="BJ248" i="30"/>
  <c r="N295" i="29"/>
  <c r="N291" i="29"/>
  <c r="N287" i="29"/>
  <c r="N283" i="29"/>
  <c r="N279" i="29"/>
  <c r="N275" i="29"/>
  <c r="N271" i="29"/>
  <c r="N263" i="29"/>
  <c r="N259" i="29"/>
  <c r="N255" i="29"/>
  <c r="N251" i="29"/>
  <c r="N247" i="29"/>
  <c r="N227" i="29"/>
  <c r="N223" i="29"/>
  <c r="N219" i="29"/>
  <c r="N215" i="29"/>
  <c r="N211" i="29"/>
  <c r="N207" i="29"/>
  <c r="N199" i="29"/>
  <c r="N195" i="29"/>
  <c r="N191" i="29"/>
  <c r="N187" i="29"/>
  <c r="N183" i="29"/>
  <c r="N179" i="29"/>
  <c r="N175" i="29"/>
  <c r="N171" i="29"/>
  <c r="N167" i="29"/>
  <c r="N163" i="29"/>
  <c r="N159" i="29"/>
  <c r="N155" i="29"/>
  <c r="N147" i="29"/>
  <c r="N139" i="29"/>
  <c r="N135" i="29"/>
  <c r="N131" i="29"/>
  <c r="N127" i="29"/>
  <c r="N123" i="29"/>
  <c r="N119" i="29"/>
  <c r="N115" i="29"/>
  <c r="N111" i="29"/>
  <c r="N107" i="29"/>
  <c r="N103" i="29"/>
  <c r="N99" i="29"/>
  <c r="N91" i="29"/>
  <c r="N87" i="29"/>
  <c r="N83" i="29"/>
  <c r="K28" i="29"/>
  <c r="K54" i="29"/>
  <c r="K20" i="29"/>
  <c r="K24" i="29"/>
  <c r="K47" i="29"/>
  <c r="K26" i="29"/>
  <c r="E32" i="4"/>
  <c r="N56" i="29"/>
  <c r="D314" i="30"/>
  <c r="K49" i="29"/>
  <c r="N18" i="29"/>
  <c r="N15" i="29"/>
  <c r="N32" i="4"/>
  <c r="X314" i="30"/>
  <c r="N44" i="29"/>
  <c r="K43" i="29"/>
  <c r="N38" i="29"/>
  <c r="K27" i="29"/>
  <c r="N31" i="29"/>
  <c r="U43" i="29"/>
  <c r="E28" i="4"/>
  <c r="K55" i="29"/>
  <c r="N42" i="29"/>
  <c r="K42" i="29"/>
  <c r="Q49" i="29"/>
  <c r="O43" i="29"/>
  <c r="K315" i="30"/>
  <c r="K57" i="29"/>
  <c r="N51" i="29"/>
  <c r="N49" i="29"/>
  <c r="N43" i="29"/>
  <c r="D45" i="29"/>
  <c r="E45" i="29" s="1"/>
  <c r="N26" i="29"/>
  <c r="E25" i="29"/>
  <c r="N22" i="29"/>
  <c r="O53" i="29"/>
  <c r="T52" i="29"/>
  <c r="U52" i="29" s="1"/>
  <c r="N57" i="29"/>
  <c r="K41" i="29"/>
  <c r="E14" i="29"/>
  <c r="E12" i="29"/>
  <c r="U23" i="29"/>
  <c r="S314" i="30"/>
  <c r="D57" i="29"/>
  <c r="E57" i="29" s="1"/>
  <c r="D56" i="29"/>
  <c r="E56" i="29" s="1"/>
  <c r="D42" i="29"/>
  <c r="E42" i="29" s="1"/>
  <c r="G30" i="29"/>
  <c r="M24" i="29"/>
  <c r="N24" i="29" s="1"/>
  <c r="G7" i="4"/>
  <c r="M40" i="29"/>
  <c r="N40" i="29" s="1"/>
  <c r="E40" i="4"/>
  <c r="E41" i="4" s="1"/>
  <c r="E42" i="4" s="1"/>
  <c r="AB314" i="30"/>
  <c r="L7" i="4"/>
  <c r="M55" i="29"/>
  <c r="N55" i="29" s="1"/>
  <c r="M27" i="29"/>
  <c r="N27" i="29" s="1"/>
  <c r="J7" i="4"/>
  <c r="D54" i="29"/>
  <c r="E54" i="29" s="1"/>
  <c r="D36" i="29"/>
  <c r="E36" i="29" s="1"/>
  <c r="F7" i="4"/>
  <c r="K30" i="29"/>
  <c r="M45" i="29"/>
  <c r="N45" i="29" s="1"/>
  <c r="K21" i="29"/>
  <c r="D49" i="29"/>
  <c r="E49" i="29" s="1"/>
  <c r="N29" i="29"/>
  <c r="N28" i="29"/>
  <c r="N17" i="29"/>
  <c r="E15" i="29"/>
  <c r="M53" i="29"/>
  <c r="N53" i="29" s="1"/>
  <c r="U29" i="29"/>
  <c r="K12" i="29"/>
  <c r="U41" i="29"/>
  <c r="E18" i="29"/>
  <c r="S316" i="29"/>
  <c r="A13" i="33"/>
  <c r="A14" i="33" s="1"/>
  <c r="A15" i="33" s="1"/>
  <c r="Z315" i="30"/>
  <c r="AC315" i="30"/>
  <c r="O316" i="30"/>
  <c r="O315" i="30"/>
  <c r="Z316" i="30"/>
  <c r="AI317" i="30"/>
  <c r="AG317" i="30"/>
  <c r="B318" i="30"/>
  <c r="AC317" i="30"/>
  <c r="AB317" i="30"/>
  <c r="T317" i="30"/>
  <c r="AC316" i="30"/>
  <c r="U315" i="30"/>
  <c r="AF315" i="30"/>
  <c r="AB315" i="30"/>
  <c r="S315" i="30"/>
  <c r="Q316" i="30"/>
  <c r="P315" i="30"/>
  <c r="Q315" i="30"/>
  <c r="G319" i="29"/>
  <c r="J315" i="29"/>
  <c r="P315" i="29"/>
  <c r="K11" i="31"/>
  <c r="G11" i="31"/>
  <c r="J11" i="31"/>
  <c r="L6" i="4"/>
  <c r="X316" i="30"/>
  <c r="E52" i="29"/>
  <c r="N47" i="29"/>
  <c r="E44" i="29"/>
  <c r="K40" i="29"/>
  <c r="E35" i="29"/>
  <c r="K36" i="29"/>
  <c r="K31" i="29"/>
  <c r="E28" i="29"/>
  <c r="K316" i="30"/>
  <c r="N41" i="29"/>
  <c r="E39" i="29"/>
  <c r="E32" i="29"/>
  <c r="K19" i="29"/>
  <c r="C315" i="30"/>
  <c r="U38" i="29"/>
  <c r="Y314" i="30"/>
  <c r="I32" i="4"/>
  <c r="L315" i="30"/>
  <c r="K51" i="29"/>
  <c r="K45" i="29"/>
  <c r="R314" i="30"/>
  <c r="C314" i="30"/>
  <c r="U45" i="29"/>
  <c r="L316" i="30"/>
  <c r="E20" i="29"/>
  <c r="H41" i="4"/>
  <c r="H42" i="4" s="1"/>
  <c r="N19" i="29"/>
  <c r="E16" i="29"/>
  <c r="U18" i="29"/>
  <c r="BU240" i="30"/>
  <c r="BP240" i="30" s="1"/>
  <c r="AW239" i="30"/>
  <c r="BA239" i="30" s="1"/>
  <c r="K223" i="29"/>
  <c r="K191" i="29"/>
  <c r="K183" i="29"/>
  <c r="K175" i="29"/>
  <c r="K167" i="29"/>
  <c r="K159" i="29"/>
  <c r="K151" i="29"/>
  <c r="K143" i="29"/>
  <c r="K135" i="29"/>
  <c r="K127" i="29"/>
  <c r="K83" i="29"/>
  <c r="BU245" i="30"/>
  <c r="BP245" i="30" s="1"/>
  <c r="AW258" i="30"/>
  <c r="BA258" i="30" s="1"/>
  <c r="BU258" i="30"/>
  <c r="BP258" i="30" s="1"/>
  <c r="AW254" i="30"/>
  <c r="BA254" i="30" s="1"/>
  <c r="BU255" i="30"/>
  <c r="BP255" i="30" s="1"/>
  <c r="BU254" i="30"/>
  <c r="BP254" i="30" s="1"/>
  <c r="AW253" i="30"/>
  <c r="BA253" i="30" s="1"/>
  <c r="AW250" i="30"/>
  <c r="BA250" i="30" s="1"/>
  <c r="BU250" i="30"/>
  <c r="BP250" i="30" s="1"/>
  <c r="AW235" i="30"/>
  <c r="BA235" i="30" s="1"/>
  <c r="BJ240" i="30"/>
  <c r="BS240" i="30"/>
  <c r="K219" i="29"/>
  <c r="K195" i="29"/>
  <c r="K187" i="29"/>
  <c r="K179" i="29"/>
  <c r="K171" i="29"/>
  <c r="K163" i="29"/>
  <c r="K155" i="29"/>
  <c r="K147" i="29"/>
  <c r="K139" i="29"/>
  <c r="K131" i="29"/>
  <c r="AW261" i="30"/>
  <c r="BA261" i="30" s="1"/>
  <c r="BI254" i="30"/>
  <c r="AW240" i="30"/>
  <c r="BA240" i="30" s="1"/>
  <c r="AW237" i="30"/>
  <c r="BA237" i="30" s="1"/>
  <c r="BU234" i="30"/>
  <c r="BP234" i="30" s="1"/>
  <c r="G41" i="4"/>
  <c r="G42" i="4" s="1"/>
  <c r="BU243" i="30"/>
  <c r="BP243" i="30" s="1"/>
  <c r="BU259" i="30"/>
  <c r="BP259" i="30" s="1"/>
  <c r="U309" i="29"/>
  <c r="H32" i="4"/>
  <c r="AW238" i="30"/>
  <c r="BA238" i="30" s="1"/>
  <c r="BU229" i="30"/>
  <c r="BP229" i="30" s="1"/>
  <c r="N243" i="29"/>
  <c r="N239" i="29"/>
  <c r="N231" i="29"/>
  <c r="J32" i="4"/>
  <c r="BI229" i="30"/>
  <c r="BU238" i="30"/>
  <c r="BP238" i="30" s="1"/>
  <c r="BU230" i="30"/>
  <c r="BP230" i="30" s="1"/>
  <c r="BU241" i="30"/>
  <c r="BP241" i="30" s="1"/>
  <c r="E234" i="29"/>
  <c r="E248" i="29"/>
  <c r="E250" i="29"/>
  <c r="U253" i="29"/>
  <c r="U251" i="29"/>
  <c r="U249" i="29"/>
  <c r="U248" i="29"/>
  <c r="U247" i="29"/>
  <c r="U246" i="29"/>
  <c r="U245" i="29"/>
  <c r="U244" i="29"/>
  <c r="U243" i="29"/>
  <c r="U241" i="29"/>
  <c r="U238" i="29"/>
  <c r="U236" i="29"/>
  <c r="U235" i="29"/>
  <c r="U234" i="29"/>
  <c r="U233" i="29"/>
  <c r="U232" i="29"/>
  <c r="U231" i="29"/>
  <c r="U230" i="29"/>
  <c r="U228" i="29"/>
  <c r="U227" i="29"/>
  <c r="N274" i="29"/>
  <c r="N258" i="29"/>
  <c r="K198" i="29"/>
  <c r="AW259" i="30"/>
  <c r="BA259" i="30" s="1"/>
  <c r="BU257" i="30"/>
  <c r="BP257" i="30" s="1"/>
  <c r="BI238" i="30"/>
  <c r="BI235" i="30"/>
  <c r="BU232" i="30"/>
  <c r="BP232" i="30" s="1"/>
  <c r="BU249" i="30"/>
  <c r="BP249" i="30" s="1"/>
  <c r="AW230" i="30"/>
  <c r="BA230" i="30" s="1"/>
  <c r="BU244" i="30"/>
  <c r="BP244" i="30" s="1"/>
  <c r="BI244" i="30"/>
  <c r="BS244" i="30" s="1"/>
  <c r="E235" i="29"/>
  <c r="E241" i="29"/>
  <c r="E257" i="29"/>
  <c r="E261" i="29"/>
  <c r="E271" i="29"/>
  <c r="E281" i="29"/>
  <c r="G318" i="29"/>
  <c r="BJ261" i="30"/>
  <c r="BS261" i="30"/>
  <c r="BJ259" i="30"/>
  <c r="K227" i="29"/>
  <c r="K215" i="29"/>
  <c r="K207" i="29"/>
  <c r="K203" i="29"/>
  <c r="K199" i="29"/>
  <c r="K123" i="29"/>
  <c r="K119" i="29"/>
  <c r="K115" i="29"/>
  <c r="K111" i="29"/>
  <c r="K107" i="29"/>
  <c r="K103" i="29"/>
  <c r="K99" i="29"/>
  <c r="K95" i="29"/>
  <c r="K91" i="29"/>
  <c r="K87" i="29"/>
  <c r="BJ233" i="30"/>
  <c r="BS246" i="30"/>
  <c r="K32" i="4"/>
  <c r="AW227" i="30"/>
  <c r="BA227" i="30" s="1"/>
  <c r="BU228" i="30"/>
  <c r="BP228" i="30" s="1"/>
  <c r="BI237" i="30"/>
  <c r="BI250" i="30"/>
  <c r="BS250" i="30" s="1"/>
  <c r="BI232" i="30"/>
  <c r="BI245" i="30"/>
  <c r="E228" i="29"/>
  <c r="E252" i="29"/>
  <c r="R315" i="30"/>
  <c r="D315" i="30"/>
  <c r="N143" i="29"/>
  <c r="N242" i="29"/>
  <c r="K126" i="29"/>
  <c r="K106" i="29"/>
  <c r="AW256" i="30"/>
  <c r="BA256" i="30" s="1"/>
  <c r="AW232" i="30"/>
  <c r="BA232" i="30" s="1"/>
  <c r="N286" i="29"/>
  <c r="N28" i="4"/>
  <c r="F25" i="4"/>
  <c r="BU253" i="30"/>
  <c r="BP253" i="30" s="1"/>
  <c r="BI258" i="30"/>
  <c r="AW233" i="30"/>
  <c r="BA233" i="30" s="1"/>
  <c r="D28" i="4"/>
  <c r="BU248" i="30"/>
  <c r="BP248" i="30" s="1"/>
  <c r="BU247" i="30"/>
  <c r="BP247" i="30" s="1"/>
  <c r="BI242" i="30"/>
  <c r="N266" i="29"/>
  <c r="N262" i="29"/>
  <c r="N246" i="29"/>
  <c r="N264" i="29"/>
  <c r="N216" i="29"/>
  <c r="N208" i="29"/>
  <c r="K236" i="29"/>
  <c r="G32" i="4"/>
  <c r="BU260" i="30"/>
  <c r="BP260" i="30" s="1"/>
  <c r="BI260" i="30"/>
  <c r="BI255" i="30"/>
  <c r="BS255" i="30" s="1"/>
  <c r="F32" i="4"/>
  <c r="BI239" i="30"/>
  <c r="E304" i="29"/>
  <c r="U285" i="29"/>
  <c r="U281" i="29"/>
  <c r="N206" i="29"/>
  <c r="K145" i="29"/>
  <c r="E25" i="4"/>
  <c r="E61" i="29"/>
  <c r="J28" i="4"/>
  <c r="M319" i="29"/>
  <c r="C319" i="29"/>
  <c r="S319" i="29"/>
  <c r="B320" i="29"/>
  <c r="V317" i="29"/>
  <c r="E41" i="29"/>
  <c r="E30" i="29"/>
  <c r="E24" i="29"/>
  <c r="E29" i="29"/>
  <c r="D53" i="29"/>
  <c r="E53" i="29" s="1"/>
  <c r="D50" i="29"/>
  <c r="E50" i="29" s="1"/>
  <c r="D316" i="29"/>
  <c r="D40" i="29"/>
  <c r="E40" i="29" s="1"/>
  <c r="M21" i="29"/>
  <c r="N21" i="29" s="1"/>
  <c r="D7" i="4"/>
  <c r="N16" i="29"/>
  <c r="V316" i="29"/>
  <c r="U42" i="29"/>
  <c r="A26" i="12"/>
  <c r="D47" i="12"/>
  <c r="P26" i="4"/>
  <c r="P28" i="4" s="1"/>
  <c r="P46" i="4"/>
  <c r="P31" i="4"/>
  <c r="P32" i="4" s="1"/>
  <c r="P45" i="4"/>
  <c r="Q1" i="4"/>
  <c r="P39" i="4"/>
  <c r="P41" i="4" s="1"/>
  <c r="P36" i="4"/>
  <c r="P24" i="4"/>
  <c r="P25" i="4" s="1"/>
  <c r="O32" i="4"/>
  <c r="O46" i="4"/>
  <c r="O47" i="4" s="1"/>
  <c r="O24" i="4"/>
  <c r="O25" i="4" s="1"/>
  <c r="O39" i="4"/>
  <c r="O27" i="4"/>
  <c r="O28" i="4" s="1"/>
  <c r="O38" i="4"/>
  <c r="N46" i="4"/>
  <c r="N47" i="4" s="1"/>
  <c r="N38" i="4"/>
  <c r="N39" i="4"/>
  <c r="N24" i="4"/>
  <c r="N25" i="4" s="1"/>
  <c r="N36" i="4"/>
  <c r="L47" i="4"/>
  <c r="L46" i="4"/>
  <c r="L27" i="4"/>
  <c r="L28" i="4" s="1"/>
  <c r="L30" i="4"/>
  <c r="M30" i="4"/>
  <c r="L31" i="4"/>
  <c r="L38" i="4"/>
  <c r="L41" i="4" s="1"/>
  <c r="L42" i="4" s="1"/>
  <c r="M31" i="4"/>
  <c r="M46" i="4"/>
  <c r="M47" i="4" s="1"/>
  <c r="M38" i="4"/>
  <c r="M41" i="4" s="1"/>
  <c r="M42" i="4" s="1"/>
  <c r="I9" i="26"/>
  <c r="B30" i="26" s="1"/>
  <c r="J9" i="26"/>
  <c r="K9" i="26" s="1"/>
  <c r="H10" i="26" s="1"/>
  <c r="H11" i="6"/>
  <c r="O11" i="6"/>
  <c r="K38" i="4"/>
  <c r="K41" i="4" s="1"/>
  <c r="K42" i="4" s="1"/>
  <c r="K24" i="4"/>
  <c r="K23" i="4"/>
  <c r="BB5" i="30"/>
  <c r="G28" i="4"/>
  <c r="M8" i="26"/>
  <c r="J7" i="26"/>
  <c r="L10" i="4"/>
  <c r="BI236" i="30"/>
  <c r="BI228" i="30"/>
  <c r="BS228" i="30" s="1"/>
  <c r="G10" i="4"/>
  <c r="U16" i="29"/>
  <c r="K15" i="29"/>
  <c r="K10" i="4"/>
  <c r="D32" i="4"/>
  <c r="D12" i="35"/>
  <c r="BB5" i="31"/>
  <c r="G8" i="6"/>
  <c r="M10" i="4"/>
  <c r="F8" i="6"/>
  <c r="Z317" i="30"/>
  <c r="S316" i="30"/>
  <c r="L11" i="31"/>
  <c r="I11" i="31"/>
  <c r="F11" i="31"/>
  <c r="C316" i="30"/>
  <c r="N11" i="31"/>
  <c r="H11" i="31"/>
  <c r="U34" i="29"/>
  <c r="H10" i="4"/>
  <c r="U20" i="29"/>
  <c r="R316" i="30"/>
  <c r="P316" i="29"/>
  <c r="R37" i="29"/>
  <c r="U37" i="29" s="1"/>
  <c r="I37" i="29"/>
  <c r="I316" i="29" s="1"/>
  <c r="H316" i="30"/>
  <c r="T36" i="29"/>
  <c r="T35" i="29"/>
  <c r="Y316" i="30"/>
  <c r="T316" i="30"/>
  <c r="Q35" i="29"/>
  <c r="P10" i="4"/>
  <c r="Q33" i="29"/>
  <c r="U33" i="29" s="1"/>
  <c r="O31" i="29"/>
  <c r="I29" i="29"/>
  <c r="K29" i="29" s="1"/>
  <c r="H315" i="30"/>
  <c r="U28" i="29"/>
  <c r="Q27" i="29"/>
  <c r="U27" i="29" s="1"/>
  <c r="J10" i="4"/>
  <c r="S26" i="29"/>
  <c r="S315" i="29" s="1"/>
  <c r="X315" i="30"/>
  <c r="O26" i="29"/>
  <c r="AI315" i="30"/>
  <c r="T25" i="29"/>
  <c r="U25" i="29" s="1"/>
  <c r="H6" i="4"/>
  <c r="Y315" i="30"/>
  <c r="M59" i="29"/>
  <c r="O56" i="29"/>
  <c r="I48" i="29"/>
  <c r="K48" i="29" s="1"/>
  <c r="E7" i="4"/>
  <c r="E8" i="4" s="1"/>
  <c r="AF316" i="30"/>
  <c r="M39" i="29"/>
  <c r="N39" i="29" s="1"/>
  <c r="O10" i="4"/>
  <c r="G36" i="29"/>
  <c r="D48" i="29"/>
  <c r="E48" i="29" s="1"/>
  <c r="W315" i="30"/>
  <c r="R24" i="29"/>
  <c r="V19" i="29"/>
  <c r="V314" i="29" s="1"/>
  <c r="L314" i="30"/>
  <c r="S314" i="29"/>
  <c r="U14" i="29"/>
  <c r="Q13" i="29"/>
  <c r="U13" i="29" s="1"/>
  <c r="T314" i="30"/>
  <c r="I13" i="29"/>
  <c r="K13" i="29" s="1"/>
  <c r="H314" i="30"/>
  <c r="T314" i="29"/>
  <c r="W314" i="30"/>
  <c r="R12" i="29"/>
  <c r="L12" i="29"/>
  <c r="L314" i="29" s="1"/>
  <c r="N314" i="30"/>
  <c r="O11" i="29"/>
  <c r="O314" i="29" s="1"/>
  <c r="AI314" i="30"/>
  <c r="I50" i="29"/>
  <c r="K50" i="29" s="1"/>
  <c r="O48" i="29"/>
  <c r="M46" i="29"/>
  <c r="N46" i="29" s="1"/>
  <c r="Q46" i="29"/>
  <c r="L316" i="29"/>
  <c r="G47" i="29"/>
  <c r="D15" i="4"/>
  <c r="J22" i="29"/>
  <c r="J314" i="29" s="1"/>
  <c r="M314" i="30"/>
  <c r="I6" i="4"/>
  <c r="T315" i="30"/>
  <c r="U15" i="29"/>
  <c r="U47" i="29"/>
  <c r="K39" i="29"/>
  <c r="J316" i="29"/>
  <c r="M50" i="29"/>
  <c r="N50" i="29" s="1"/>
  <c r="T49" i="29"/>
  <c r="D55" i="29"/>
  <c r="E55" i="29" s="1"/>
  <c r="D47" i="29"/>
  <c r="E47" i="29" s="1"/>
  <c r="D43" i="29"/>
  <c r="E43" i="29" s="1"/>
  <c r="AE314" i="30"/>
  <c r="N13" i="29"/>
  <c r="M48" i="29"/>
  <c r="N48" i="29" s="1"/>
  <c r="M37" i="29"/>
  <c r="N37" i="29" s="1"/>
  <c r="K35" i="29"/>
  <c r="E314" i="30"/>
  <c r="K23" i="29"/>
  <c r="C317" i="30"/>
  <c r="J317" i="29"/>
  <c r="N62" i="29"/>
  <c r="K56" i="29"/>
  <c r="C46" i="29"/>
  <c r="K46" i="29"/>
  <c r="G24" i="29"/>
  <c r="E17" i="29"/>
  <c r="K14" i="29"/>
  <c r="AD315" i="30"/>
  <c r="N7" i="4"/>
  <c r="O7" i="4"/>
  <c r="M52" i="29"/>
  <c r="N52" i="29" s="1"/>
  <c r="F6" i="4"/>
  <c r="U30" i="29"/>
  <c r="R36" i="29"/>
  <c r="W316" i="30"/>
  <c r="O35" i="29"/>
  <c r="AI316" i="30"/>
  <c r="Q31" i="29"/>
  <c r="U31" i="29" s="1"/>
  <c r="N10" i="4"/>
  <c r="O27" i="29"/>
  <c r="J6" i="4"/>
  <c r="Q26" i="29"/>
  <c r="I10" i="4"/>
  <c r="K25" i="29"/>
  <c r="V315" i="29"/>
  <c r="U17" i="29"/>
  <c r="P12" i="29"/>
  <c r="K314" i="30"/>
  <c r="K11" i="29"/>
  <c r="I11" i="29"/>
  <c r="Q44" i="29"/>
  <c r="U44" i="29" s="1"/>
  <c r="Q40" i="29"/>
  <c r="O55" i="29"/>
  <c r="U55" i="29"/>
  <c r="O54" i="29"/>
  <c r="S48" i="29"/>
  <c r="S317" i="29" s="1"/>
  <c r="X317" i="30"/>
  <c r="O47" i="29"/>
  <c r="Y317" i="30"/>
  <c r="P316" i="30"/>
  <c r="AH315" i="30"/>
  <c r="C34" i="29"/>
  <c r="G46" i="29"/>
  <c r="G316" i="29" s="1"/>
  <c r="AG316" i="30"/>
  <c r="G42" i="29"/>
  <c r="AB316" i="30"/>
  <c r="AH316" i="30"/>
  <c r="AH314" i="30"/>
  <c r="AD314" i="30"/>
  <c r="AA316" i="30"/>
  <c r="M35" i="29"/>
  <c r="N35" i="29" s="1"/>
  <c r="P7" i="4"/>
  <c r="P8" i="4" s="1"/>
  <c r="M33" i="29"/>
  <c r="N33" i="29" s="1"/>
  <c r="N34" i="29"/>
  <c r="E31" i="29"/>
  <c r="E26" i="29"/>
  <c r="E23" i="29"/>
  <c r="E19" i="29"/>
  <c r="K16" i="29"/>
  <c r="AE316" i="30"/>
  <c r="N14" i="29"/>
  <c r="U56" i="29"/>
  <c r="AA314" i="30"/>
  <c r="U19" i="29"/>
  <c r="D51" i="29"/>
  <c r="E51" i="29" s="1"/>
  <c r="D37" i="29"/>
  <c r="E37" i="29" s="1"/>
  <c r="C22" i="29"/>
  <c r="C314" i="29" s="1"/>
  <c r="Q314" i="30"/>
  <c r="N20" i="29"/>
  <c r="K18" i="29"/>
  <c r="K17" i="29"/>
  <c r="AE315" i="30"/>
  <c r="AD317" i="30"/>
  <c r="AD316" i="30"/>
  <c r="M11" i="29"/>
  <c r="U54" i="29"/>
  <c r="D316" i="30"/>
  <c r="T32" i="29"/>
  <c r="U32" i="29" s="1"/>
  <c r="O6" i="4"/>
  <c r="Q50" i="29"/>
  <c r="U50" i="29" s="1"/>
  <c r="Q48" i="29"/>
  <c r="K38" i="29"/>
  <c r="E33" i="29"/>
  <c r="N32" i="29"/>
  <c r="E13" i="29"/>
  <c r="E11" i="29"/>
  <c r="H28" i="4"/>
  <c r="Q36" i="29"/>
  <c r="O57" i="29"/>
  <c r="Q57" i="29"/>
  <c r="U57" i="29" s="1"/>
  <c r="U53" i="29"/>
  <c r="D60" i="29"/>
  <c r="E60" i="29" s="1"/>
  <c r="O59" i="29"/>
  <c r="R58" i="29"/>
  <c r="R317" i="29" s="1"/>
  <c r="W317" i="30"/>
  <c r="J41" i="4"/>
  <c r="J42" i="4" s="1"/>
  <c r="H25" i="4"/>
  <c r="O317" i="30"/>
  <c r="AF317" i="30"/>
  <c r="M64" i="29"/>
  <c r="M61" i="29"/>
  <c r="N61" i="29" s="1"/>
  <c r="M60" i="29"/>
  <c r="N60" i="29" s="1"/>
  <c r="K59" i="29"/>
  <c r="Q60" i="29"/>
  <c r="K60" i="29"/>
  <c r="F41" i="4"/>
  <c r="F42" i="4" s="1"/>
  <c r="D41" i="4"/>
  <c r="D42" i="4" s="1"/>
  <c r="O60" i="29"/>
  <c r="C58" i="29"/>
  <c r="C317" i="29" s="1"/>
  <c r="Q317" i="30"/>
  <c r="P58" i="29"/>
  <c r="F28" i="4"/>
  <c r="D317" i="30"/>
  <c r="E317" i="30"/>
  <c r="T59" i="29"/>
  <c r="H317" i="30"/>
  <c r="I58" i="29"/>
  <c r="O61" i="29"/>
  <c r="K317" i="30"/>
  <c r="U61" i="29"/>
  <c r="R67" i="29"/>
  <c r="K62" i="29"/>
  <c r="I41" i="4"/>
  <c r="I42" i="4" s="1"/>
  <c r="I28" i="4"/>
  <c r="M28" i="4"/>
  <c r="K28" i="4"/>
  <c r="O58" i="29"/>
  <c r="D59" i="29"/>
  <c r="E59" i="29" s="1"/>
  <c r="P317" i="30"/>
  <c r="D58" i="29"/>
  <c r="D317" i="29" s="1"/>
  <c r="E62" i="29"/>
  <c r="M25" i="4"/>
  <c r="L25" i="4"/>
  <c r="J25" i="4"/>
  <c r="I25" i="4"/>
  <c r="R317" i="30"/>
  <c r="J61" i="29"/>
  <c r="L58" i="29"/>
  <c r="N317" i="30"/>
  <c r="S317" i="30"/>
  <c r="Q62" i="29"/>
  <c r="U62" i="29" s="1"/>
  <c r="Q59" i="29"/>
  <c r="L59" i="29"/>
  <c r="M58" i="29"/>
  <c r="U317" i="30"/>
  <c r="T58" i="29"/>
  <c r="M63" i="29"/>
  <c r="S65" i="29"/>
  <c r="R60" i="29"/>
  <c r="L317" i="30"/>
  <c r="D25" i="4"/>
  <c r="G25" i="4"/>
  <c r="N316" i="30"/>
  <c r="G53" i="29"/>
  <c r="M317" i="30"/>
  <c r="M316" i="30"/>
  <c r="G43" i="29"/>
  <c r="N315" i="30"/>
  <c r="G31" i="29"/>
  <c r="G29" i="29"/>
  <c r="G27" i="29"/>
  <c r="D38" i="29"/>
  <c r="E38" i="29" s="1"/>
  <c r="L23" i="29"/>
  <c r="M315" i="30"/>
  <c r="AG314" i="30"/>
  <c r="G22" i="29"/>
  <c r="AE317" i="30"/>
  <c r="AH317" i="30"/>
  <c r="U316" i="30"/>
  <c r="AG315" i="30"/>
  <c r="G34" i="29"/>
  <c r="G32" i="29"/>
  <c r="M30" i="29"/>
  <c r="N30" i="29" s="1"/>
  <c r="D22" i="29"/>
  <c r="D314" i="29" s="1"/>
  <c r="AA315" i="30"/>
  <c r="E21" i="29"/>
  <c r="AA317" i="30"/>
  <c r="E316" i="30"/>
  <c r="M36" i="29"/>
  <c r="M25" i="29"/>
  <c r="E315" i="30"/>
  <c r="U51" i="29"/>
  <c r="R21" i="29"/>
  <c r="T40" i="29"/>
  <c r="Q22" i="29"/>
  <c r="O50" i="29"/>
  <c r="Q39" i="29"/>
  <c r="R46" i="29"/>
  <c r="O45" i="29"/>
  <c r="BS256" i="30" l="1"/>
  <c r="BS253" i="30"/>
  <c r="BJ252" i="30"/>
  <c r="BS227" i="30"/>
  <c r="BS249" i="30"/>
  <c r="K340" i="29"/>
  <c r="N340" i="29"/>
  <c r="U35" i="29"/>
  <c r="BJ230" i="30"/>
  <c r="BS247" i="30"/>
  <c r="BJ244" i="30"/>
  <c r="BS234" i="30"/>
  <c r="BB256" i="30"/>
  <c r="BS241" i="30"/>
  <c r="BJ251" i="30"/>
  <c r="BS251" i="30"/>
  <c r="BJ255" i="30"/>
  <c r="I315" i="29"/>
  <c r="K37" i="29"/>
  <c r="K316" i="29" s="1"/>
  <c r="U49" i="29"/>
  <c r="M15" i="4"/>
  <c r="E33" i="4"/>
  <c r="L8" i="4"/>
  <c r="I314" i="29"/>
  <c r="M315" i="29"/>
  <c r="J8" i="4"/>
  <c r="F8" i="4"/>
  <c r="K6" i="4"/>
  <c r="K8" i="4" s="1"/>
  <c r="R314" i="29"/>
  <c r="U48" i="29"/>
  <c r="N33" i="4"/>
  <c r="AD318" i="30"/>
  <c r="W318" i="30"/>
  <c r="AA318" i="30"/>
  <c r="X318" i="30"/>
  <c r="Z318" i="30"/>
  <c r="B319" i="30"/>
  <c r="AE318" i="30"/>
  <c r="AH318" i="30"/>
  <c r="AF318" i="30"/>
  <c r="AC318" i="30"/>
  <c r="AB318" i="30"/>
  <c r="AG318" i="30"/>
  <c r="D318" i="30"/>
  <c r="M316" i="29"/>
  <c r="U36" i="29"/>
  <c r="O315" i="29"/>
  <c r="BB235" i="30"/>
  <c r="BS229" i="30"/>
  <c r="BJ229" i="30"/>
  <c r="BJ254" i="30"/>
  <c r="BS254" i="30"/>
  <c r="BJ238" i="30"/>
  <c r="BS238" i="30"/>
  <c r="G33" i="4"/>
  <c r="BV248" i="30"/>
  <c r="BV230" i="30"/>
  <c r="BS235" i="30"/>
  <c r="BJ235" i="30"/>
  <c r="O8" i="4"/>
  <c r="F33" i="4"/>
  <c r="M32" i="4"/>
  <c r="M33" i="4" s="1"/>
  <c r="BJ242" i="30"/>
  <c r="BS242" i="30"/>
  <c r="BJ258" i="30"/>
  <c r="BS258" i="30"/>
  <c r="D33" i="4"/>
  <c r="BJ250" i="30"/>
  <c r="O41" i="4"/>
  <c r="O42" i="4" s="1"/>
  <c r="P42" i="4"/>
  <c r="BJ232" i="30"/>
  <c r="BS232" i="30"/>
  <c r="BS260" i="30"/>
  <c r="BJ260" i="30"/>
  <c r="BS237" i="30"/>
  <c r="BJ237" i="30"/>
  <c r="BV260" i="30"/>
  <c r="BJ239" i="30"/>
  <c r="BS239" i="30"/>
  <c r="BJ245" i="30"/>
  <c r="BS245" i="30"/>
  <c r="N41" i="4"/>
  <c r="N42" i="4" s="1"/>
  <c r="J33" i="4"/>
  <c r="I10" i="26"/>
  <c r="B31" i="26" s="1"/>
  <c r="J10" i="26"/>
  <c r="K10" i="26" s="1"/>
  <c r="H11" i="26" s="1"/>
  <c r="K25" i="4"/>
  <c r="K33" i="4" s="1"/>
  <c r="BV228" i="30"/>
  <c r="L11" i="6"/>
  <c r="BV249" i="30"/>
  <c r="J11" i="6"/>
  <c r="BV232" i="30"/>
  <c r="BV258" i="30"/>
  <c r="BV240" i="30"/>
  <c r="BV229" i="30"/>
  <c r="BV239" i="30"/>
  <c r="BV243" i="30"/>
  <c r="BV233" i="30"/>
  <c r="BV241" i="30"/>
  <c r="BV255" i="30"/>
  <c r="BV256" i="30"/>
  <c r="BV251" i="30"/>
  <c r="BV245" i="30"/>
  <c r="BV259" i="30"/>
  <c r="BV234" i="30"/>
  <c r="BV235" i="30"/>
  <c r="BV236" i="30"/>
  <c r="BV247" i="30"/>
  <c r="BV231" i="30"/>
  <c r="BV254" i="30"/>
  <c r="BV246" i="30"/>
  <c r="BV252" i="30"/>
  <c r="BV244" i="30"/>
  <c r="BV242" i="30"/>
  <c r="BV253" i="30"/>
  <c r="BV238" i="30"/>
  <c r="BV237" i="30"/>
  <c r="BV261" i="30"/>
  <c r="L32" i="4"/>
  <c r="L33" i="4" s="1"/>
  <c r="A27" i="12"/>
  <c r="D48" i="12"/>
  <c r="BB250" i="30"/>
  <c r="BV250" i="30"/>
  <c r="B321" i="29"/>
  <c r="T320" i="29"/>
  <c r="P320" i="29"/>
  <c r="G320" i="29"/>
  <c r="K320" i="29"/>
  <c r="V320" i="29"/>
  <c r="C320" i="29"/>
  <c r="S320" i="29"/>
  <c r="L320" i="29"/>
  <c r="M320" i="29"/>
  <c r="I320" i="29"/>
  <c r="J320" i="29"/>
  <c r="N320" i="29"/>
  <c r="O33" i="4"/>
  <c r="H33" i="4"/>
  <c r="F9" i="6"/>
  <c r="H8" i="6"/>
  <c r="BJ228" i="30"/>
  <c r="R1" i="4"/>
  <c r="R10" i="4" s="1"/>
  <c r="Q45" i="4"/>
  <c r="Q39" i="4"/>
  <c r="Q23" i="4"/>
  <c r="Q30" i="4"/>
  <c r="Q27" i="4"/>
  <c r="Q24" i="4"/>
  <c r="Q38" i="4"/>
  <c r="Q46" i="4"/>
  <c r="Q36" i="4"/>
  <c r="Q31" i="4"/>
  <c r="Q26" i="4"/>
  <c r="Q6" i="4"/>
  <c r="Q7" i="4"/>
  <c r="R24" i="4"/>
  <c r="P47" i="4"/>
  <c r="Q10" i="4"/>
  <c r="BV257" i="30"/>
  <c r="G15" i="4"/>
  <c r="T315" i="29"/>
  <c r="BJ236" i="30"/>
  <c r="BS236" i="30"/>
  <c r="P8" i="26"/>
  <c r="D29" i="26" s="1"/>
  <c r="E29" i="26" s="1"/>
  <c r="C29" i="26"/>
  <c r="BB233" i="30"/>
  <c r="BB230" i="30"/>
  <c r="BB227" i="30"/>
  <c r="BB234" i="30"/>
  <c r="BB243" i="30"/>
  <c r="BB257" i="30"/>
  <c r="BB259" i="30"/>
  <c r="BB261" i="30"/>
  <c r="BB258" i="30"/>
  <c r="BB240" i="30"/>
  <c r="BB228" i="30"/>
  <c r="BB231" i="30"/>
  <c r="BB238" i="30"/>
  <c r="BB247" i="30"/>
  <c r="BB260" i="30"/>
  <c r="BB248" i="30"/>
  <c r="BB239" i="30"/>
  <c r="BB232" i="30"/>
  <c r="BB241" i="30"/>
  <c r="BB253" i="30"/>
  <c r="BB242" i="30"/>
  <c r="BB237" i="30"/>
  <c r="BB249" i="30"/>
  <c r="BB251" i="30"/>
  <c r="BB254" i="30"/>
  <c r="BB229" i="30"/>
  <c r="BB255" i="30"/>
  <c r="BB245" i="30"/>
  <c r="BB246" i="30"/>
  <c r="BB252" i="30"/>
  <c r="BB244" i="30"/>
  <c r="BB236" i="30"/>
  <c r="Q40" i="4"/>
  <c r="U12" i="29"/>
  <c r="P314" i="29"/>
  <c r="H15" i="4"/>
  <c r="K315" i="29"/>
  <c r="G6" i="4"/>
  <c r="E34" i="29"/>
  <c r="E315" i="29" s="1"/>
  <c r="C315" i="29"/>
  <c r="N6" i="4"/>
  <c r="N8" i="4" s="1"/>
  <c r="I33" i="4"/>
  <c r="P33" i="4"/>
  <c r="O15" i="4"/>
  <c r="N11" i="29"/>
  <c r="M314" i="29"/>
  <c r="K22" i="29"/>
  <c r="K314" i="29" s="1"/>
  <c r="R6" i="4"/>
  <c r="E46" i="29"/>
  <c r="E316" i="29" s="1"/>
  <c r="C316" i="29"/>
  <c r="U24" i="29"/>
  <c r="R315" i="29"/>
  <c r="Q317" i="29"/>
  <c r="Q315" i="29"/>
  <c r="U26" i="29"/>
  <c r="N12" i="29"/>
  <c r="E58" i="29"/>
  <c r="E317" i="29" s="1"/>
  <c r="K58" i="29"/>
  <c r="K317" i="29" s="1"/>
  <c r="P317" i="29"/>
  <c r="I317" i="29"/>
  <c r="M318" i="29"/>
  <c r="L317" i="29"/>
  <c r="N58" i="29"/>
  <c r="R318" i="29"/>
  <c r="U60" i="29"/>
  <c r="K61" i="29"/>
  <c r="T317" i="29"/>
  <c r="U58" i="29"/>
  <c r="M317" i="29"/>
  <c r="S318" i="29"/>
  <c r="N59" i="29"/>
  <c r="U59" i="29"/>
  <c r="D6" i="4"/>
  <c r="I15" i="4"/>
  <c r="E15" i="4"/>
  <c r="N25" i="29"/>
  <c r="U22" i="29"/>
  <c r="Q314" i="29"/>
  <c r="U21" i="29"/>
  <c r="R15" i="4"/>
  <c r="L15" i="4"/>
  <c r="Q15" i="4"/>
  <c r="O316" i="29"/>
  <c r="E10" i="4"/>
  <c r="U46" i="29"/>
  <c r="R316" i="29"/>
  <c r="I7" i="4"/>
  <c r="I8" i="4" s="1"/>
  <c r="M7" i="4"/>
  <c r="M8" i="4" s="1"/>
  <c r="P15" i="4"/>
  <c r="K15" i="4"/>
  <c r="E22" i="29"/>
  <c r="E314" i="29" s="1"/>
  <c r="U40" i="29"/>
  <c r="T316" i="29"/>
  <c r="U39" i="29"/>
  <c r="Q316" i="29"/>
  <c r="O317" i="29"/>
  <c r="H7" i="4"/>
  <c r="J15" i="4"/>
  <c r="F15" i="4"/>
  <c r="G315" i="29"/>
  <c r="N15" i="4"/>
  <c r="G314" i="29"/>
  <c r="N23" i="29"/>
  <c r="L315" i="29"/>
  <c r="N36" i="29"/>
  <c r="N316" i="29" s="1"/>
  <c r="U317" i="29" l="1"/>
  <c r="R39" i="4"/>
  <c r="O319" i="30"/>
  <c r="P319" i="30"/>
  <c r="AB319" i="30"/>
  <c r="Q319" i="30"/>
  <c r="AG319" i="30"/>
  <c r="AC319" i="30"/>
  <c r="AA319" i="30"/>
  <c r="B320" i="30"/>
  <c r="Z319" i="30"/>
  <c r="AF319" i="30"/>
  <c r="X319" i="30"/>
  <c r="D319" i="30"/>
  <c r="AH319" i="30"/>
  <c r="AE319" i="30"/>
  <c r="AD319" i="30"/>
  <c r="Q28" i="4"/>
  <c r="Q8" i="4"/>
  <c r="Q41" i="4"/>
  <c r="Q42" i="4" s="1"/>
  <c r="J11" i="26"/>
  <c r="K11" i="26" s="1"/>
  <c r="H12" i="26" s="1"/>
  <c r="I11" i="26"/>
  <c r="B32" i="26" s="1"/>
  <c r="Q47" i="4"/>
  <c r="F12" i="6"/>
  <c r="AZ5" i="30"/>
  <c r="S1" i="4"/>
  <c r="S39" i="4" s="1"/>
  <c r="R46" i="4"/>
  <c r="R30" i="4"/>
  <c r="R45" i="4"/>
  <c r="R36" i="4"/>
  <c r="R31" i="4"/>
  <c r="R23" i="4"/>
  <c r="R25" i="4" s="1"/>
  <c r="R27" i="4"/>
  <c r="R7" i="4"/>
  <c r="R8" i="4" s="1"/>
  <c r="R26" i="4"/>
  <c r="R40" i="4"/>
  <c r="M321" i="29"/>
  <c r="L321" i="29"/>
  <c r="T321" i="29"/>
  <c r="N321" i="29"/>
  <c r="V321" i="29"/>
  <c r="K321" i="29"/>
  <c r="I321" i="29"/>
  <c r="G321" i="29"/>
  <c r="B322" i="29"/>
  <c r="J321" i="29"/>
  <c r="C321" i="29"/>
  <c r="S321" i="29"/>
  <c r="P321" i="29"/>
  <c r="P29" i="26"/>
  <c r="Q29" i="26"/>
  <c r="Q25" i="4"/>
  <c r="A28" i="12"/>
  <c r="D50" i="12" s="1"/>
  <c r="D49" i="12"/>
  <c r="J40" i="26"/>
  <c r="M40" i="26"/>
  <c r="L40" i="26"/>
  <c r="O29" i="26"/>
  <c r="H40" i="26"/>
  <c r="H29" i="26"/>
  <c r="F40" i="26"/>
  <c r="I40" i="26"/>
  <c r="J29" i="26"/>
  <c r="K40" i="26"/>
  <c r="M29" i="26"/>
  <c r="F29" i="26"/>
  <c r="G40" i="26"/>
  <c r="N29" i="26"/>
  <c r="N40" i="26"/>
  <c r="I29" i="26"/>
  <c r="G29" i="26"/>
  <c r="O40" i="26"/>
  <c r="K29" i="26"/>
  <c r="L29" i="26"/>
  <c r="Q32" i="4"/>
  <c r="J8" i="6"/>
  <c r="J9" i="6" s="1"/>
  <c r="J12" i="6" s="1"/>
  <c r="H9" i="6"/>
  <c r="G8" i="4"/>
  <c r="N315" i="29"/>
  <c r="N314" i="29"/>
  <c r="U315" i="29"/>
  <c r="F12" i="31"/>
  <c r="S15" i="4"/>
  <c r="N317" i="29"/>
  <c r="U316" i="29"/>
  <c r="D8" i="4"/>
  <c r="H8" i="4"/>
  <c r="U314" i="29"/>
  <c r="F14" i="31" l="1"/>
  <c r="AB320" i="30"/>
  <c r="AC320" i="30"/>
  <c r="AH320" i="30"/>
  <c r="B321" i="30"/>
  <c r="P320" i="30"/>
  <c r="Q320" i="30"/>
  <c r="K320" i="30"/>
  <c r="AF320" i="30"/>
  <c r="O320" i="30"/>
  <c r="Z320" i="30"/>
  <c r="AG320" i="30"/>
  <c r="C320" i="30"/>
  <c r="AD320" i="30"/>
  <c r="N320" i="30"/>
  <c r="AA320" i="30"/>
  <c r="M320" i="30"/>
  <c r="X320" i="30"/>
  <c r="D320" i="30"/>
  <c r="AE320" i="30"/>
  <c r="Y320" i="30"/>
  <c r="L320" i="30"/>
  <c r="E320" i="30"/>
  <c r="H320" i="30"/>
  <c r="R32" i="4"/>
  <c r="J12" i="26"/>
  <c r="I12" i="26"/>
  <c r="B33" i="26" s="1"/>
  <c r="K12" i="26"/>
  <c r="H13" i="26" s="1"/>
  <c r="R29" i="26"/>
  <c r="N322" i="29"/>
  <c r="V322" i="29"/>
  <c r="S322" i="29"/>
  <c r="M322" i="29"/>
  <c r="T322" i="29"/>
  <c r="L322" i="29"/>
  <c r="J322" i="29"/>
  <c r="K322" i="29"/>
  <c r="C322" i="29"/>
  <c r="P322" i="29"/>
  <c r="I322" i="29"/>
  <c r="G322" i="29"/>
  <c r="B323" i="29"/>
  <c r="R28" i="4"/>
  <c r="H12" i="6"/>
  <c r="H14" i="6" s="1"/>
  <c r="L9" i="6"/>
  <c r="L12" i="6" s="1"/>
  <c r="BL232" i="30"/>
  <c r="BM232" i="30" s="1"/>
  <c r="BL248" i="30"/>
  <c r="BM248" i="30" s="1"/>
  <c r="BL260" i="30"/>
  <c r="BM260" i="30" s="1"/>
  <c r="BL258" i="30"/>
  <c r="BM258" i="30" s="1"/>
  <c r="BL259" i="30"/>
  <c r="BM259" i="30" s="1"/>
  <c r="BL235" i="30"/>
  <c r="BM235" i="30" s="1"/>
  <c r="BL254" i="30"/>
  <c r="BM254" i="30" s="1"/>
  <c r="BL256" i="30"/>
  <c r="BM256" i="30" s="1"/>
  <c r="BL230" i="30"/>
  <c r="BM230" i="30" s="1"/>
  <c r="BL245" i="30"/>
  <c r="BM245" i="30" s="1"/>
  <c r="BL231" i="30"/>
  <c r="BM231" i="30" s="1"/>
  <c r="BL241" i="30"/>
  <c r="BM241" i="30" s="1"/>
  <c r="BL243" i="30"/>
  <c r="BM243" i="30" s="1"/>
  <c r="BL250" i="30"/>
  <c r="BM250" i="30" s="1"/>
  <c r="BL251" i="30"/>
  <c r="BM251" i="30" s="1"/>
  <c r="BL252" i="30"/>
  <c r="BM252" i="30" s="1"/>
  <c r="BL249" i="30"/>
  <c r="BM249" i="30" s="1"/>
  <c r="BL228" i="30"/>
  <c r="BM228" i="30" s="1"/>
  <c r="BL234" i="30"/>
  <c r="BM234" i="30" s="1"/>
  <c r="BL229" i="30"/>
  <c r="BM229" i="30" s="1"/>
  <c r="BL240" i="30"/>
  <c r="BM240" i="30" s="1"/>
  <c r="BL239" i="30"/>
  <c r="BM239" i="30" s="1"/>
  <c r="BL236" i="30"/>
  <c r="BM236" i="30" s="1"/>
  <c r="BL255" i="30"/>
  <c r="BM255" i="30" s="1"/>
  <c r="BL246" i="30"/>
  <c r="BM246" i="30" s="1"/>
  <c r="BL233" i="30"/>
  <c r="BM233" i="30" s="1"/>
  <c r="BL238" i="30"/>
  <c r="BM238" i="30" s="1"/>
  <c r="BL261" i="30"/>
  <c r="BM261" i="30" s="1"/>
  <c r="BL237" i="30"/>
  <c r="BM237" i="30" s="1"/>
  <c r="BL242" i="30"/>
  <c r="BM242" i="30" s="1"/>
  <c r="BL244" i="30"/>
  <c r="BM244" i="30" s="1"/>
  <c r="BL253" i="30"/>
  <c r="BM253" i="30" s="1"/>
  <c r="BL257" i="30"/>
  <c r="BM257" i="30" s="1"/>
  <c r="BL247" i="30"/>
  <c r="BM247" i="30" s="1"/>
  <c r="D11" i="4"/>
  <c r="M11" i="4"/>
  <c r="Q11" i="4"/>
  <c r="J11" i="4"/>
  <c r="P11" i="4"/>
  <c r="G11" i="4"/>
  <c r="H11" i="4"/>
  <c r="K11" i="4"/>
  <c r="R11" i="4"/>
  <c r="I11" i="4"/>
  <c r="E11" i="4"/>
  <c r="L11" i="4"/>
  <c r="O11" i="4"/>
  <c r="F11" i="4"/>
  <c r="N11" i="4"/>
  <c r="J14" i="6"/>
  <c r="N3" i="30"/>
  <c r="AE3" i="30" s="1"/>
  <c r="J3" i="29"/>
  <c r="S30" i="4"/>
  <c r="S46" i="4"/>
  <c r="T1" i="4"/>
  <c r="S45" i="4"/>
  <c r="S40" i="4"/>
  <c r="S7" i="4"/>
  <c r="S31" i="4"/>
  <c r="S26" i="4"/>
  <c r="S36" i="4"/>
  <c r="S23" i="4"/>
  <c r="S27" i="4"/>
  <c r="S24" i="4"/>
  <c r="S6" i="4"/>
  <c r="S10" i="4"/>
  <c r="Q33" i="4"/>
  <c r="R47" i="4"/>
  <c r="AZ233" i="30"/>
  <c r="BC233" i="30" s="1"/>
  <c r="BD233" i="30" s="1"/>
  <c r="AZ232" i="30"/>
  <c r="BC232" i="30" s="1"/>
  <c r="BD232" i="30" s="1"/>
  <c r="AZ260" i="30"/>
  <c r="BC260" i="30" s="1"/>
  <c r="BD260" i="30" s="1"/>
  <c r="AZ242" i="30"/>
  <c r="BC242" i="30" s="1"/>
  <c r="BD242" i="30" s="1"/>
  <c r="AZ235" i="30"/>
  <c r="BC235" i="30" s="1"/>
  <c r="BD235" i="30" s="1"/>
  <c r="AZ258" i="30"/>
  <c r="BC258" i="30" s="1"/>
  <c r="BD258" i="30" s="1"/>
  <c r="AZ240" i="30"/>
  <c r="BC240" i="30" s="1"/>
  <c r="BD240" i="30" s="1"/>
  <c r="AZ228" i="30"/>
  <c r="BC228" i="30" s="1"/>
  <c r="BD228" i="30" s="1"/>
  <c r="AZ238" i="30"/>
  <c r="BC238" i="30" s="1"/>
  <c r="BD238" i="30" s="1"/>
  <c r="AZ248" i="30"/>
  <c r="BC248" i="30" s="1"/>
  <c r="BD248" i="30" s="1"/>
  <c r="AZ239" i="30"/>
  <c r="BC239" i="30" s="1"/>
  <c r="BD239" i="30" s="1"/>
  <c r="AZ250" i="30"/>
  <c r="BC250" i="30" s="1"/>
  <c r="BD250" i="30" s="1"/>
  <c r="AZ251" i="30"/>
  <c r="BC251" i="30" s="1"/>
  <c r="BD251" i="30" s="1"/>
  <c r="AZ249" i="30"/>
  <c r="BC249" i="30" s="1"/>
  <c r="BD249" i="30" s="1"/>
  <c r="AZ234" i="30"/>
  <c r="BC234" i="30" s="1"/>
  <c r="BD234" i="30" s="1"/>
  <c r="AZ241" i="30"/>
  <c r="BC241" i="30" s="1"/>
  <c r="BD241" i="30" s="1"/>
  <c r="AZ256" i="30"/>
  <c r="BC256" i="30" s="1"/>
  <c r="BD256" i="30" s="1"/>
  <c r="AZ254" i="30"/>
  <c r="BC254" i="30" s="1"/>
  <c r="BD254" i="30" s="1"/>
  <c r="AZ227" i="30"/>
  <c r="BC227" i="30" s="1"/>
  <c r="BD227" i="30" s="1"/>
  <c r="AZ247" i="30"/>
  <c r="BC247" i="30" s="1"/>
  <c r="BD247" i="30" s="1"/>
  <c r="AZ253" i="30"/>
  <c r="BC253" i="30" s="1"/>
  <c r="BD253" i="30" s="1"/>
  <c r="AZ243" i="30"/>
  <c r="BC243" i="30" s="1"/>
  <c r="BD243" i="30" s="1"/>
  <c r="AZ259" i="30"/>
  <c r="BC259" i="30" s="1"/>
  <c r="BD259" i="30" s="1"/>
  <c r="AZ261" i="30"/>
  <c r="BC261" i="30" s="1"/>
  <c r="BD261" i="30" s="1"/>
  <c r="AZ231" i="30"/>
  <c r="BC231" i="30" s="1"/>
  <c r="BD231" i="30" s="1"/>
  <c r="AZ229" i="30"/>
  <c r="BC229" i="30" s="1"/>
  <c r="BD229" i="30" s="1"/>
  <c r="AZ245" i="30"/>
  <c r="BC245" i="30" s="1"/>
  <c r="BD245" i="30" s="1"/>
  <c r="AZ255" i="30"/>
  <c r="BC255" i="30" s="1"/>
  <c r="BD255" i="30" s="1"/>
  <c r="AZ257" i="30"/>
  <c r="BC257" i="30" s="1"/>
  <c r="BD257" i="30" s="1"/>
  <c r="AZ237" i="30"/>
  <c r="BC237" i="30" s="1"/>
  <c r="BD237" i="30" s="1"/>
  <c r="AZ246" i="30"/>
  <c r="BC246" i="30" s="1"/>
  <c r="BD246" i="30" s="1"/>
  <c r="AZ244" i="30"/>
  <c r="BC244" i="30" s="1"/>
  <c r="BD244" i="30" s="1"/>
  <c r="AZ236" i="30"/>
  <c r="BC236" i="30" s="1"/>
  <c r="BD236" i="30" s="1"/>
  <c r="AZ252" i="30"/>
  <c r="BC252" i="30" s="1"/>
  <c r="BD252" i="30" s="1"/>
  <c r="AZ230" i="30"/>
  <c r="BC230" i="30" s="1"/>
  <c r="BD230" i="30" s="1"/>
  <c r="S11" i="4"/>
  <c r="F15" i="31"/>
  <c r="G12" i="31"/>
  <c r="G14" i="31" l="1"/>
  <c r="G15" i="31" s="1"/>
  <c r="G16" i="31" s="1"/>
  <c r="E321" i="30"/>
  <c r="Q321" i="30"/>
  <c r="Z321" i="30"/>
  <c r="P321" i="30"/>
  <c r="AG321" i="30"/>
  <c r="O321" i="30"/>
  <c r="AD321" i="30"/>
  <c r="AA321" i="30"/>
  <c r="B322" i="30"/>
  <c r="AC321" i="30"/>
  <c r="AF321" i="30"/>
  <c r="AB321" i="30"/>
  <c r="N321" i="30"/>
  <c r="X321" i="30"/>
  <c r="L321" i="30"/>
  <c r="M321" i="30"/>
  <c r="AH321" i="30"/>
  <c r="C321" i="30"/>
  <c r="Y321" i="30"/>
  <c r="K321" i="30"/>
  <c r="H321" i="30"/>
  <c r="D321" i="30"/>
  <c r="AE321" i="30"/>
  <c r="S8" i="4"/>
  <c r="S28" i="4"/>
  <c r="S38" i="4"/>
  <c r="S41" i="4" s="1"/>
  <c r="S42" i="4" s="1"/>
  <c r="N4" i="30"/>
  <c r="AE4" i="30" s="1"/>
  <c r="J4" i="29"/>
  <c r="BN247" i="30"/>
  <c r="BO247" i="30" s="1"/>
  <c r="BQ247" i="30" s="1"/>
  <c r="BN255" i="30"/>
  <c r="BO255" i="30" s="1"/>
  <c r="BQ255" i="30" s="1"/>
  <c r="BN240" i="30"/>
  <c r="BO240" i="30" s="1"/>
  <c r="BQ240" i="30" s="1"/>
  <c r="BN229" i="30"/>
  <c r="BO229" i="30" s="1"/>
  <c r="BQ229" i="30" s="1"/>
  <c r="BW229" i="30" s="1"/>
  <c r="BN250" i="30"/>
  <c r="BO250" i="30" s="1"/>
  <c r="BQ250" i="30" s="1"/>
  <c r="BN230" i="30"/>
  <c r="BO230" i="30" s="1"/>
  <c r="BQ230" i="30" s="1"/>
  <c r="BW230" i="30" s="1"/>
  <c r="BN235" i="30"/>
  <c r="BO235" i="30" s="1"/>
  <c r="BQ235" i="30" s="1"/>
  <c r="BW235" i="30" s="1"/>
  <c r="BN259" i="30"/>
  <c r="BO259" i="30" s="1"/>
  <c r="BQ259" i="30" s="1"/>
  <c r="BN258" i="30"/>
  <c r="BO258" i="30" s="1"/>
  <c r="BQ258" i="30" s="1"/>
  <c r="T29" i="26"/>
  <c r="S29" i="26"/>
  <c r="R38" i="4"/>
  <c r="R41" i="4" s="1"/>
  <c r="R42" i="4" s="1"/>
  <c r="S32" i="4"/>
  <c r="S47" i="4"/>
  <c r="BN242" i="30"/>
  <c r="BO242" i="30" s="1"/>
  <c r="BQ242" i="30" s="1"/>
  <c r="BN238" i="30"/>
  <c r="BO238" i="30" s="1"/>
  <c r="BQ238" i="30" s="1"/>
  <c r="BN233" i="30"/>
  <c r="BO233" i="30" s="1"/>
  <c r="BQ233" i="30" s="1"/>
  <c r="BW233" i="30" s="1"/>
  <c r="BN245" i="30"/>
  <c r="BO245" i="30" s="1"/>
  <c r="BQ245" i="30" s="1"/>
  <c r="R33" i="4"/>
  <c r="S25" i="4"/>
  <c r="T45" i="4"/>
  <c r="T46" i="4"/>
  <c r="U1" i="4"/>
  <c r="T30" i="4"/>
  <c r="T26" i="4"/>
  <c r="T36" i="4"/>
  <c r="T31" i="4"/>
  <c r="T40" i="4"/>
  <c r="T23" i="4"/>
  <c r="T10" i="4"/>
  <c r="T7" i="4"/>
  <c r="T24" i="4"/>
  <c r="T27" i="4"/>
  <c r="T6" i="4"/>
  <c r="T39" i="4"/>
  <c r="T15" i="4"/>
  <c r="T38" i="4"/>
  <c r="T11" i="4"/>
  <c r="BN244" i="30"/>
  <c r="BO244" i="30" s="1"/>
  <c r="BQ244" i="30" s="1"/>
  <c r="BN261" i="30"/>
  <c r="BO261" i="30" s="1"/>
  <c r="BQ261" i="30" s="1"/>
  <c r="BN249" i="30"/>
  <c r="BO249" i="30" s="1"/>
  <c r="BQ249" i="30" s="1"/>
  <c r="BN251" i="30"/>
  <c r="BO251" i="30" s="1"/>
  <c r="BQ251" i="30" s="1"/>
  <c r="BN243" i="30"/>
  <c r="BO243" i="30" s="1"/>
  <c r="BQ243" i="30" s="1"/>
  <c r="BN231" i="30"/>
  <c r="BO231" i="30" s="1"/>
  <c r="BQ231" i="30" s="1"/>
  <c r="BW231" i="30" s="1"/>
  <c r="BN254" i="30"/>
  <c r="BO254" i="30" s="1"/>
  <c r="BQ254" i="30" s="1"/>
  <c r="BN260" i="30"/>
  <c r="BO260" i="30" s="1"/>
  <c r="BQ260" i="30" s="1"/>
  <c r="BN248" i="30"/>
  <c r="BO248" i="30" s="1"/>
  <c r="BQ248" i="30" s="1"/>
  <c r="P323" i="29"/>
  <c r="G323" i="29"/>
  <c r="J323" i="29"/>
  <c r="I323" i="29"/>
  <c r="N323" i="29"/>
  <c r="T323" i="29"/>
  <c r="L323" i="29"/>
  <c r="S323" i="29"/>
  <c r="K323" i="29"/>
  <c r="M323" i="29"/>
  <c r="C323" i="29"/>
  <c r="B324" i="29"/>
  <c r="V323" i="29"/>
  <c r="J13" i="26"/>
  <c r="K13" i="26" s="1"/>
  <c r="H14" i="26" s="1"/>
  <c r="I13" i="26"/>
  <c r="BN257" i="30"/>
  <c r="BO257" i="30" s="1"/>
  <c r="BQ257" i="30" s="1"/>
  <c r="BN253" i="30"/>
  <c r="BO253" i="30" s="1"/>
  <c r="BQ253" i="30" s="1"/>
  <c r="BN237" i="30"/>
  <c r="BO237" i="30" s="1"/>
  <c r="BQ237" i="30" s="1"/>
  <c r="BW237" i="30" s="1"/>
  <c r="BN246" i="30"/>
  <c r="BO246" i="30" s="1"/>
  <c r="BQ246" i="30" s="1"/>
  <c r="BN236" i="30"/>
  <c r="BO236" i="30" s="1"/>
  <c r="BQ236" i="30" s="1"/>
  <c r="BW236" i="30" s="1"/>
  <c r="BN239" i="30"/>
  <c r="BO239" i="30" s="1"/>
  <c r="BQ239" i="30" s="1"/>
  <c r="BN234" i="30"/>
  <c r="BO234" i="30" s="1"/>
  <c r="BQ234" i="30" s="1"/>
  <c r="BW234" i="30" s="1"/>
  <c r="BN228" i="30"/>
  <c r="BO228" i="30" s="1"/>
  <c r="BQ228" i="30" s="1"/>
  <c r="BW228" i="30" s="1"/>
  <c r="BN252" i="30"/>
  <c r="BO252" i="30" s="1"/>
  <c r="BQ252" i="30" s="1"/>
  <c r="BN241" i="30"/>
  <c r="BO241" i="30" s="1"/>
  <c r="BQ241" i="30" s="1"/>
  <c r="BN256" i="30"/>
  <c r="BO256" i="30" s="1"/>
  <c r="BQ256" i="30" s="1"/>
  <c r="BN232" i="30"/>
  <c r="BO232" i="30" s="1"/>
  <c r="BQ232" i="30" s="1"/>
  <c r="BW232" i="30" s="1"/>
  <c r="F16" i="31"/>
  <c r="H12" i="31"/>
  <c r="H14" i="31" l="1"/>
  <c r="T32" i="4"/>
  <c r="AB322" i="30"/>
  <c r="AG322" i="30"/>
  <c r="Q322" i="30"/>
  <c r="AC322" i="30"/>
  <c r="L322" i="30"/>
  <c r="C322" i="30"/>
  <c r="O322" i="30"/>
  <c r="Y322" i="30"/>
  <c r="AA322" i="30"/>
  <c r="AF322" i="30"/>
  <c r="AH322" i="30"/>
  <c r="X322" i="30"/>
  <c r="N322" i="30"/>
  <c r="M322" i="30"/>
  <c r="P322" i="30"/>
  <c r="Z322" i="30"/>
  <c r="E322" i="30"/>
  <c r="H322" i="30"/>
  <c r="D322" i="30"/>
  <c r="AE322" i="30"/>
  <c r="B323" i="30"/>
  <c r="AD322" i="30"/>
  <c r="K322" i="30"/>
  <c r="T41" i="4"/>
  <c r="T42" i="4" s="1"/>
  <c r="T8" i="4"/>
  <c r="T28" i="4"/>
  <c r="J14" i="26"/>
  <c r="I14" i="26"/>
  <c r="K14" i="26"/>
  <c r="T25" i="4"/>
  <c r="B34" i="26"/>
  <c r="T324" i="29"/>
  <c r="G324" i="29"/>
  <c r="S324" i="29"/>
  <c r="J324" i="29"/>
  <c r="B325" i="29"/>
  <c r="V324" i="29"/>
  <c r="M324" i="29"/>
  <c r="N324" i="29"/>
  <c r="L324" i="29"/>
  <c r="P324" i="29"/>
  <c r="K324" i="29"/>
  <c r="C324" i="29"/>
  <c r="I324" i="29"/>
  <c r="T47" i="4"/>
  <c r="S33" i="4"/>
  <c r="V1" i="4"/>
  <c r="U46" i="4"/>
  <c r="U30" i="4"/>
  <c r="U45" i="4"/>
  <c r="U36" i="4"/>
  <c r="U31" i="4"/>
  <c r="U10" i="4"/>
  <c r="U27" i="4"/>
  <c r="U26" i="4"/>
  <c r="U40" i="4"/>
  <c r="U7" i="4"/>
  <c r="U23" i="4"/>
  <c r="U6" i="4"/>
  <c r="U24" i="4"/>
  <c r="U15" i="4"/>
  <c r="U38" i="4"/>
  <c r="U11" i="4"/>
  <c r="U39" i="4"/>
  <c r="H170" i="29"/>
  <c r="H137" i="29"/>
  <c r="H90" i="29"/>
  <c r="H92" i="29"/>
  <c r="H73" i="29"/>
  <c r="H177" i="29"/>
  <c r="H127" i="29"/>
  <c r="H141" i="29"/>
  <c r="H309" i="29"/>
  <c r="W309" i="29" s="1"/>
  <c r="AA309" i="29" s="1"/>
  <c r="H268" i="29"/>
  <c r="W268" i="29" s="1"/>
  <c r="AA268" i="29" s="1"/>
  <c r="H131" i="29"/>
  <c r="H106" i="29"/>
  <c r="H227" i="29"/>
  <c r="W227" i="29" s="1"/>
  <c r="H148" i="29"/>
  <c r="H104" i="29"/>
  <c r="H96" i="29"/>
  <c r="H154" i="29"/>
  <c r="H169" i="29"/>
  <c r="H218" i="29"/>
  <c r="H226" i="29"/>
  <c r="H253" i="29"/>
  <c r="W253" i="29" s="1"/>
  <c r="AA253" i="29" s="1"/>
  <c r="H69" i="29"/>
  <c r="H134" i="29"/>
  <c r="H231" i="29"/>
  <c r="W231" i="29" s="1"/>
  <c r="H113" i="29"/>
  <c r="H274" i="29"/>
  <c r="W274" i="29" s="1"/>
  <c r="AA274" i="29" s="1"/>
  <c r="H211" i="29"/>
  <c r="H77" i="29"/>
  <c r="H217" i="29"/>
  <c r="H167" i="29"/>
  <c r="H303" i="29"/>
  <c r="W303" i="29" s="1"/>
  <c r="AA303" i="29" s="1"/>
  <c r="H145" i="29"/>
  <c r="H194" i="29"/>
  <c r="H129" i="29"/>
  <c r="H249" i="29"/>
  <c r="W249" i="29" s="1"/>
  <c r="AA249" i="29" s="1"/>
  <c r="H159" i="29"/>
  <c r="H110" i="29"/>
  <c r="H292" i="29"/>
  <c r="W292" i="29" s="1"/>
  <c r="AA292" i="29" s="1"/>
  <c r="H196" i="29"/>
  <c r="H171" i="29"/>
  <c r="H293" i="29"/>
  <c r="W293" i="29" s="1"/>
  <c r="AA293" i="29" s="1"/>
  <c r="H172" i="29"/>
  <c r="H190" i="29"/>
  <c r="H173" i="29"/>
  <c r="H140" i="29"/>
  <c r="H161" i="29"/>
  <c r="H162" i="29"/>
  <c r="H283" i="29"/>
  <c r="W283" i="29" s="1"/>
  <c r="AA283" i="29" s="1"/>
  <c r="H72" i="29"/>
  <c r="H160" i="29"/>
  <c r="H142" i="29"/>
  <c r="H275" i="29"/>
  <c r="W275" i="29" s="1"/>
  <c r="AA275" i="29" s="1"/>
  <c r="H116" i="29"/>
  <c r="H188" i="29"/>
  <c r="H299" i="29"/>
  <c r="W299" i="29" s="1"/>
  <c r="AA299" i="29" s="1"/>
  <c r="H285" i="29"/>
  <c r="W285" i="29" s="1"/>
  <c r="AA285" i="29" s="1"/>
  <c r="H139" i="29"/>
  <c r="H153" i="29"/>
  <c r="H197" i="29"/>
  <c r="H199" i="29"/>
  <c r="H307" i="29"/>
  <c r="W307" i="29" s="1"/>
  <c r="AA307" i="29" s="1"/>
  <c r="H225" i="29"/>
  <c r="H146" i="29"/>
  <c r="H221" i="29"/>
  <c r="H273" i="29"/>
  <c r="W273" i="29" s="1"/>
  <c r="AA273" i="29" s="1"/>
  <c r="H207" i="29"/>
  <c r="H128" i="29"/>
  <c r="H289" i="29"/>
  <c r="W289" i="29" s="1"/>
  <c r="AA289" i="29" s="1"/>
  <c r="H224" i="29"/>
  <c r="H198" i="29"/>
  <c r="H158" i="29"/>
  <c r="H156" i="29"/>
  <c r="H244" i="29"/>
  <c r="W244" i="29" s="1"/>
  <c r="H229" i="29"/>
  <c r="W229" i="29" s="1"/>
  <c r="H118" i="29"/>
  <c r="H150" i="29"/>
  <c r="H236" i="29"/>
  <c r="W236" i="29" s="1"/>
  <c r="H203" i="29"/>
  <c r="H98" i="29"/>
  <c r="H101" i="29"/>
  <c r="H186" i="29"/>
  <c r="H107" i="29"/>
  <c r="H278" i="29"/>
  <c r="W278" i="29" s="1"/>
  <c r="AA278" i="29" s="1"/>
  <c r="H201" i="29"/>
  <c r="H280" i="29"/>
  <c r="W280" i="29" s="1"/>
  <c r="AA280" i="29" s="1"/>
  <c r="H290" i="29"/>
  <c r="W290" i="29" s="1"/>
  <c r="AA290" i="29" s="1"/>
  <c r="H296" i="29"/>
  <c r="W296" i="29" s="1"/>
  <c r="AA296" i="29" s="1"/>
  <c r="H310" i="29"/>
  <c r="W310" i="29" s="1"/>
  <c r="AA310" i="29" s="1"/>
  <c r="H270" i="29"/>
  <c r="W270" i="29" s="1"/>
  <c r="AA270" i="29" s="1"/>
  <c r="H222" i="29"/>
  <c r="H138" i="29"/>
  <c r="H205" i="29"/>
  <c r="H206" i="29"/>
  <c r="H78" i="29"/>
  <c r="H256" i="29"/>
  <c r="W256" i="29" s="1"/>
  <c r="AA256" i="29" s="1"/>
  <c r="H220" i="29"/>
  <c r="H88" i="29"/>
  <c r="H168" i="29"/>
  <c r="H149" i="29"/>
  <c r="H230" i="29"/>
  <c r="W230" i="29" s="1"/>
  <c r="H119" i="29"/>
  <c r="H82" i="29"/>
  <c r="H102" i="29"/>
  <c r="H213" i="29"/>
  <c r="H109" i="29"/>
  <c r="H287" i="29"/>
  <c r="W287" i="29" s="1"/>
  <c r="AA287" i="29" s="1"/>
  <c r="H182" i="29"/>
  <c r="H252" i="29"/>
  <c r="W252" i="29" s="1"/>
  <c r="AA252" i="29" s="1"/>
  <c r="H255" i="29"/>
  <c r="W255" i="29" s="1"/>
  <c r="AA255" i="29" s="1"/>
  <c r="H288" i="29"/>
  <c r="W288" i="29" s="1"/>
  <c r="AA288" i="29" s="1"/>
  <c r="H122" i="29"/>
  <c r="H80" i="29"/>
  <c r="H178" i="29"/>
  <c r="H100" i="29"/>
  <c r="H147" i="29"/>
  <c r="H124" i="29"/>
  <c r="H105" i="29"/>
  <c r="H135" i="29"/>
  <c r="H210" i="29"/>
  <c r="H187" i="29"/>
  <c r="H125" i="29"/>
  <c r="H81" i="29"/>
  <c r="H281" i="29"/>
  <c r="W281" i="29" s="1"/>
  <c r="AA281" i="29" s="1"/>
  <c r="H311" i="29"/>
  <c r="W311" i="29" s="1"/>
  <c r="AA311" i="29" s="1"/>
  <c r="H266" i="29"/>
  <c r="W266" i="29" s="1"/>
  <c r="AA266" i="29" s="1"/>
  <c r="H157" i="29"/>
  <c r="H193" i="29"/>
  <c r="H71" i="29"/>
  <c r="H223" i="29"/>
  <c r="H192" i="29"/>
  <c r="H215" i="29"/>
  <c r="H83" i="29"/>
  <c r="H306" i="29"/>
  <c r="W306" i="29" s="1"/>
  <c r="AA306" i="29" s="1"/>
  <c r="H79" i="29"/>
  <c r="H212" i="29"/>
  <c r="H264" i="29"/>
  <c r="W264" i="29" s="1"/>
  <c r="AA264" i="29" s="1"/>
  <c r="H174" i="29"/>
  <c r="H87" i="29"/>
  <c r="H276" i="29"/>
  <c r="W276" i="29" s="1"/>
  <c r="AA276" i="29" s="1"/>
  <c r="H209" i="29"/>
  <c r="H241" i="29"/>
  <c r="W241" i="29" s="1"/>
  <c r="H126" i="29"/>
  <c r="H237" i="29"/>
  <c r="W237" i="29" s="1"/>
  <c r="H189" i="29"/>
  <c r="H123" i="29"/>
  <c r="H111" i="29"/>
  <c r="H175" i="29"/>
  <c r="H176" i="29"/>
  <c r="H294" i="29"/>
  <c r="W294" i="29" s="1"/>
  <c r="AA294" i="29" s="1"/>
  <c r="H279" i="29"/>
  <c r="W279" i="29" s="1"/>
  <c r="AA279" i="29" s="1"/>
  <c r="H295" i="29"/>
  <c r="W295" i="29" s="1"/>
  <c r="AA295" i="29" s="1"/>
  <c r="H301" i="29"/>
  <c r="W301" i="29" s="1"/>
  <c r="AA301" i="29" s="1"/>
  <c r="H208" i="29"/>
  <c r="H133" i="29"/>
  <c r="H130" i="29"/>
  <c r="H243" i="29"/>
  <c r="W243" i="29" s="1"/>
  <c r="H238" i="29"/>
  <c r="W238" i="29" s="1"/>
  <c r="H180" i="29"/>
  <c r="H269" i="29"/>
  <c r="W269" i="29" s="1"/>
  <c r="AA269" i="29" s="1"/>
  <c r="H152" i="29"/>
  <c r="H282" i="29"/>
  <c r="W282" i="29" s="1"/>
  <c r="AA282" i="29" s="1"/>
  <c r="H247" i="29"/>
  <c r="W247" i="29" s="1"/>
  <c r="AA247" i="29" s="1"/>
  <c r="H308" i="29"/>
  <c r="W308" i="29" s="1"/>
  <c r="AA308" i="29" s="1"/>
  <c r="H86" i="29"/>
  <c r="H246" i="29"/>
  <c r="W246" i="29" s="1"/>
  <c r="AA246" i="29" s="1"/>
  <c r="H291" i="29"/>
  <c r="W291" i="29" s="1"/>
  <c r="AA291" i="29" s="1"/>
  <c r="H232" i="29"/>
  <c r="W232" i="29" s="1"/>
  <c r="H284" i="29"/>
  <c r="W284" i="29" s="1"/>
  <c r="AA284" i="29" s="1"/>
  <c r="H89" i="29"/>
  <c r="H286" i="29"/>
  <c r="W286" i="29" s="1"/>
  <c r="AA286" i="29" s="1"/>
  <c r="H235" i="29"/>
  <c r="W235" i="29" s="1"/>
  <c r="H132" i="29"/>
  <c r="H108" i="29"/>
  <c r="H103" i="29"/>
  <c r="H202" i="29"/>
  <c r="H94" i="29"/>
  <c r="H298" i="29"/>
  <c r="W298" i="29" s="1"/>
  <c r="AA298" i="29" s="1"/>
  <c r="H75" i="29"/>
  <c r="H179" i="29"/>
  <c r="H267" i="29"/>
  <c r="W267" i="29" s="1"/>
  <c r="AA267" i="29" s="1"/>
  <c r="H265" i="29"/>
  <c r="W265" i="29" s="1"/>
  <c r="AA265" i="29" s="1"/>
  <c r="H254" i="29"/>
  <c r="W254" i="29" s="1"/>
  <c r="AA254" i="29" s="1"/>
  <c r="H185" i="29"/>
  <c r="H166" i="29"/>
  <c r="H260" i="29"/>
  <c r="W260" i="29" s="1"/>
  <c r="AA260" i="29" s="1"/>
  <c r="H165" i="29"/>
  <c r="H163" i="29"/>
  <c r="H74" i="29"/>
  <c r="H121" i="29"/>
  <c r="H271" i="29"/>
  <c r="W271" i="29" s="1"/>
  <c r="AA271" i="29" s="1"/>
  <c r="H91" i="29"/>
  <c r="H70" i="29"/>
  <c r="H250" i="29"/>
  <c r="W250" i="29" s="1"/>
  <c r="AA250" i="29" s="1"/>
  <c r="H114" i="29"/>
  <c r="H112" i="29"/>
  <c r="H245" i="29"/>
  <c r="W245" i="29" s="1"/>
  <c r="H216" i="29"/>
  <c r="H93" i="29"/>
  <c r="H76" i="29"/>
  <c r="H305" i="29"/>
  <c r="W305" i="29" s="1"/>
  <c r="AA305" i="29" s="1"/>
  <c r="H304" i="29"/>
  <c r="W304" i="29" s="1"/>
  <c r="AA304" i="29" s="1"/>
  <c r="H258" i="29"/>
  <c r="W258" i="29" s="1"/>
  <c r="AA258" i="29" s="1"/>
  <c r="H144" i="29"/>
  <c r="H204" i="29"/>
  <c r="H262" i="29"/>
  <c r="W262" i="29" s="1"/>
  <c r="AA262" i="29" s="1"/>
  <c r="H240" i="29"/>
  <c r="W240" i="29" s="1"/>
  <c r="H155" i="29"/>
  <c r="H272" i="29"/>
  <c r="W272" i="29" s="1"/>
  <c r="AA272" i="29" s="1"/>
  <c r="H219" i="29"/>
  <c r="H251" i="29"/>
  <c r="W251" i="29" s="1"/>
  <c r="AA251" i="29" s="1"/>
  <c r="H84" i="29"/>
  <c r="H242" i="29"/>
  <c r="W242" i="29" s="1"/>
  <c r="H195" i="29"/>
  <c r="H300" i="29"/>
  <c r="W300" i="29" s="1"/>
  <c r="AA300" i="29" s="1"/>
  <c r="H151" i="29"/>
  <c r="H277" i="29"/>
  <c r="W277" i="29" s="1"/>
  <c r="AA277" i="29" s="1"/>
  <c r="H85" i="29"/>
  <c r="H228" i="29"/>
  <c r="W228" i="29" s="1"/>
  <c r="H239" i="29"/>
  <c r="W239" i="29" s="1"/>
  <c r="H248" i="29"/>
  <c r="W248" i="29" s="1"/>
  <c r="AA248" i="29" s="1"/>
  <c r="H97" i="29"/>
  <c r="H95" i="29"/>
  <c r="H117" i="29"/>
  <c r="H143" i="29"/>
  <c r="H181" i="29"/>
  <c r="H136" i="29"/>
  <c r="H259" i="29"/>
  <c r="W259" i="29" s="1"/>
  <c r="AA259" i="29" s="1"/>
  <c r="H263" i="29"/>
  <c r="W263" i="29" s="1"/>
  <c r="AA263" i="29" s="1"/>
  <c r="H183" i="29"/>
  <c r="H99" i="29"/>
  <c r="H120" i="29"/>
  <c r="H200" i="29"/>
  <c r="H261" i="29"/>
  <c r="W261" i="29" s="1"/>
  <c r="AA261" i="29" s="1"/>
  <c r="H257" i="29"/>
  <c r="W257" i="29" s="1"/>
  <c r="AA257" i="29" s="1"/>
  <c r="H234" i="29"/>
  <c r="W234" i="29" s="1"/>
  <c r="H233" i="29"/>
  <c r="W233" i="29" s="1"/>
  <c r="H164" i="29"/>
  <c r="H191" i="29"/>
  <c r="H115" i="29"/>
  <c r="H302" i="29"/>
  <c r="W302" i="29" s="1"/>
  <c r="AA302" i="29" s="1"/>
  <c r="H297" i="29"/>
  <c r="W297" i="29" s="1"/>
  <c r="AA297" i="29" s="1"/>
  <c r="H184" i="29"/>
  <c r="H214" i="29"/>
  <c r="H17" i="29"/>
  <c r="H52" i="29"/>
  <c r="H20" i="29"/>
  <c r="H40" i="29"/>
  <c r="H61" i="29"/>
  <c r="H18" i="29"/>
  <c r="H66" i="29"/>
  <c r="H49" i="29"/>
  <c r="H26" i="29"/>
  <c r="H38" i="29"/>
  <c r="H56" i="29"/>
  <c r="H14" i="29"/>
  <c r="H21" i="29"/>
  <c r="H11" i="29"/>
  <c r="H39" i="29"/>
  <c r="H19" i="29"/>
  <c r="H68" i="29"/>
  <c r="H60" i="29"/>
  <c r="H65" i="29"/>
  <c r="H62" i="29"/>
  <c r="H46" i="29"/>
  <c r="H13" i="29"/>
  <c r="H36" i="29"/>
  <c r="H51" i="29"/>
  <c r="H67" i="29"/>
  <c r="H63" i="29"/>
  <c r="H58" i="29"/>
  <c r="H64" i="29"/>
  <c r="H47" i="29"/>
  <c r="H12" i="29"/>
  <c r="H16" i="29"/>
  <c r="H55" i="29"/>
  <c r="H53" i="29"/>
  <c r="H41" i="29"/>
  <c r="H15" i="29"/>
  <c r="H50" i="29"/>
  <c r="H57" i="29"/>
  <c r="H59" i="29"/>
  <c r="H45" i="29"/>
  <c r="H42" i="29"/>
  <c r="H48" i="29"/>
  <c r="H33" i="29"/>
  <c r="H25" i="29"/>
  <c r="H29" i="29"/>
  <c r="H35" i="29"/>
  <c r="H22" i="29"/>
  <c r="H27" i="29"/>
  <c r="H31" i="29"/>
  <c r="H32" i="29"/>
  <c r="H34" i="29"/>
  <c r="H30" i="29"/>
  <c r="H54" i="29"/>
  <c r="H37" i="29"/>
  <c r="H23" i="29"/>
  <c r="H24" i="29"/>
  <c r="H44" i="29"/>
  <c r="H28" i="29"/>
  <c r="H43" i="29"/>
  <c r="I12" i="31"/>
  <c r="H15" i="31"/>
  <c r="T33" i="4" l="1"/>
  <c r="I14" i="31"/>
  <c r="X323" i="30"/>
  <c r="Z323" i="30"/>
  <c r="H323" i="30"/>
  <c r="D323" i="30"/>
  <c r="C323" i="30"/>
  <c r="AH323" i="30"/>
  <c r="AA323" i="30"/>
  <c r="K323" i="30"/>
  <c r="AC323" i="30"/>
  <c r="AF323" i="30"/>
  <c r="AB323" i="30"/>
  <c r="L323" i="30"/>
  <c r="O323" i="30"/>
  <c r="B324" i="30"/>
  <c r="P323" i="30"/>
  <c r="Q323" i="30"/>
  <c r="AG323" i="30"/>
  <c r="N323" i="30"/>
  <c r="AD323" i="30"/>
  <c r="AE323" i="30"/>
  <c r="Y323" i="30"/>
  <c r="M323" i="30"/>
  <c r="E323" i="30"/>
  <c r="H315" i="29"/>
  <c r="H314" i="29"/>
  <c r="U8" i="4"/>
  <c r="U28" i="4"/>
  <c r="U32" i="4"/>
  <c r="AN238" i="30"/>
  <c r="AA238" i="29"/>
  <c r="AA241" i="29"/>
  <c r="AN241" i="30"/>
  <c r="H323" i="29"/>
  <c r="AN244" i="30"/>
  <c r="AA244" i="29"/>
  <c r="H316" i="29"/>
  <c r="H317" i="29"/>
  <c r="AN233" i="30"/>
  <c r="AA233" i="29"/>
  <c r="AN242" i="30"/>
  <c r="AA242" i="29"/>
  <c r="AA245" i="29"/>
  <c r="AN245" i="30"/>
  <c r="AN243" i="30"/>
  <c r="AA243" i="29"/>
  <c r="H320" i="29"/>
  <c r="H319" i="29"/>
  <c r="AA230" i="29"/>
  <c r="AN230" i="30"/>
  <c r="AA231" i="29"/>
  <c r="AN231" i="30"/>
  <c r="U41" i="4"/>
  <c r="U25" i="4"/>
  <c r="U47" i="4"/>
  <c r="K325" i="29"/>
  <c r="B326" i="29"/>
  <c r="I325" i="29"/>
  <c r="V325" i="29"/>
  <c r="C325" i="29"/>
  <c r="H325" i="29"/>
  <c r="N325" i="29"/>
  <c r="M325" i="29"/>
  <c r="S325" i="29"/>
  <c r="T325" i="29"/>
  <c r="P325" i="29"/>
  <c r="L325" i="29"/>
  <c r="G325" i="29"/>
  <c r="J325" i="29"/>
  <c r="H318" i="29"/>
  <c r="AA236" i="29"/>
  <c r="AN236" i="30"/>
  <c r="AA227" i="29"/>
  <c r="AN227" i="30"/>
  <c r="AN234" i="30"/>
  <c r="AA234" i="29"/>
  <c r="AN239" i="30"/>
  <c r="AA239" i="29"/>
  <c r="AA235" i="29"/>
  <c r="AN235" i="30"/>
  <c r="AA232" i="29"/>
  <c r="AN232" i="30"/>
  <c r="AA237" i="29"/>
  <c r="AN237" i="30"/>
  <c r="H324" i="29"/>
  <c r="H321" i="29"/>
  <c r="AN228" i="30"/>
  <c r="AA228" i="29"/>
  <c r="AA240" i="29"/>
  <c r="AN240" i="30"/>
  <c r="H322" i="29"/>
  <c r="AN229" i="30"/>
  <c r="AA229" i="29"/>
  <c r="B35" i="26"/>
  <c r="V46" i="4"/>
  <c r="V30" i="4"/>
  <c r="V45" i="4"/>
  <c r="W1" i="4"/>
  <c r="V26" i="4"/>
  <c r="V36" i="4"/>
  <c r="V23" i="4"/>
  <c r="V6" i="4"/>
  <c r="V40" i="4"/>
  <c r="V31" i="4"/>
  <c r="V7" i="4"/>
  <c r="V10" i="4"/>
  <c r="V27" i="4"/>
  <c r="V24" i="4"/>
  <c r="V38" i="4"/>
  <c r="V39" i="4"/>
  <c r="V11" i="4"/>
  <c r="V15" i="4"/>
  <c r="I15" i="31"/>
  <c r="I16" i="31" s="1"/>
  <c r="H16" i="31"/>
  <c r="J12" i="31"/>
  <c r="J14" i="31" l="1"/>
  <c r="J15" i="31" s="1"/>
  <c r="J16" i="31" s="1"/>
  <c r="U33" i="4"/>
  <c r="P324" i="30"/>
  <c r="X324" i="30"/>
  <c r="Q324" i="30"/>
  <c r="L324" i="30"/>
  <c r="AD324" i="30"/>
  <c r="AA324" i="30"/>
  <c r="Z324" i="30"/>
  <c r="N324" i="30"/>
  <c r="D324" i="30"/>
  <c r="E324" i="30"/>
  <c r="B325" i="30"/>
  <c r="K324" i="30"/>
  <c r="AC324" i="30"/>
  <c r="C324" i="30"/>
  <c r="M324" i="30"/>
  <c r="Y324" i="30"/>
  <c r="AH324" i="30"/>
  <c r="H324" i="30"/>
  <c r="AB324" i="30"/>
  <c r="AG324" i="30"/>
  <c r="AF324" i="30"/>
  <c r="O324" i="30"/>
  <c r="AE324" i="30"/>
  <c r="V41" i="4"/>
  <c r="V42" i="4" s="1"/>
  <c r="V8" i="4"/>
  <c r="V28" i="4"/>
  <c r="J326" i="29"/>
  <c r="V326" i="29"/>
  <c r="P326" i="29"/>
  <c r="S326" i="29"/>
  <c r="C326" i="29"/>
  <c r="H326" i="29"/>
  <c r="B327" i="29"/>
  <c r="I326" i="29"/>
  <c r="K326" i="29"/>
  <c r="G326" i="29"/>
  <c r="M326" i="29"/>
  <c r="T326" i="29"/>
  <c r="L326" i="29"/>
  <c r="N326" i="29"/>
  <c r="X1" i="4"/>
  <c r="W30" i="4"/>
  <c r="W45" i="4"/>
  <c r="W46" i="4"/>
  <c r="W24" i="4"/>
  <c r="W23" i="4"/>
  <c r="W26" i="4"/>
  <c r="W36" i="4"/>
  <c r="W31" i="4"/>
  <c r="W40" i="4"/>
  <c r="W7" i="4"/>
  <c r="W10" i="4"/>
  <c r="W27" i="4"/>
  <c r="W6" i="4"/>
  <c r="W39" i="4"/>
  <c r="W38" i="4"/>
  <c r="W15" i="4"/>
  <c r="W11" i="4"/>
  <c r="U42" i="4"/>
  <c r="V32" i="4"/>
  <c r="V25" i="4"/>
  <c r="V47" i="4"/>
  <c r="K12" i="31"/>
  <c r="K14" i="31" l="1"/>
  <c r="K15" i="31" s="1"/>
  <c r="K16" i="31" s="1"/>
  <c r="W25" i="4"/>
  <c r="E325" i="30"/>
  <c r="M325" i="30"/>
  <c r="C325" i="30"/>
  <c r="AC325" i="30"/>
  <c r="O325" i="30"/>
  <c r="AD325" i="30"/>
  <c r="AH325" i="30"/>
  <c r="AB325" i="30"/>
  <c r="AA325" i="30"/>
  <c r="B326" i="30"/>
  <c r="P325" i="30"/>
  <c r="AF325" i="30"/>
  <c r="H325" i="30"/>
  <c r="X325" i="30"/>
  <c r="AG325" i="30"/>
  <c r="K325" i="30"/>
  <c r="D325" i="30"/>
  <c r="Z325" i="30"/>
  <c r="N325" i="30"/>
  <c r="Q325" i="30"/>
  <c r="Y325" i="30"/>
  <c r="AE325" i="30"/>
  <c r="L325" i="30"/>
  <c r="W32" i="4"/>
  <c r="W28" i="4"/>
  <c r="W41" i="4"/>
  <c r="V33" i="4"/>
  <c r="W47" i="4"/>
  <c r="T327" i="29"/>
  <c r="M327" i="29"/>
  <c r="H327" i="29"/>
  <c r="J327" i="29"/>
  <c r="V327" i="29"/>
  <c r="N327" i="29"/>
  <c r="G327" i="29"/>
  <c r="S327" i="29"/>
  <c r="K327" i="29"/>
  <c r="L327" i="29"/>
  <c r="B328" i="29"/>
  <c r="P327" i="29"/>
  <c r="I327" i="29"/>
  <c r="C327" i="29"/>
  <c r="W8" i="4"/>
  <c r="X30" i="4"/>
  <c r="Y1" i="4"/>
  <c r="X45" i="4"/>
  <c r="X10" i="4"/>
  <c r="X46" i="4"/>
  <c r="X7" i="4"/>
  <c r="X23" i="4"/>
  <c r="X24" i="4"/>
  <c r="X6" i="4"/>
  <c r="X36" i="4"/>
  <c r="X31" i="4"/>
  <c r="X40" i="4"/>
  <c r="X26" i="4"/>
  <c r="X27" i="4"/>
  <c r="X38" i="4"/>
  <c r="X39" i="4"/>
  <c r="X15" i="4"/>
  <c r="X11" i="4"/>
  <c r="L12" i="31"/>
  <c r="L14" i="31" l="1"/>
  <c r="B327" i="30"/>
  <c r="K326" i="30"/>
  <c r="AG326" i="30"/>
  <c r="D326" i="30"/>
  <c r="AF326" i="30"/>
  <c r="AD326" i="30"/>
  <c r="AH326" i="30"/>
  <c r="Y326" i="30"/>
  <c r="AE326" i="30"/>
  <c r="E326" i="30"/>
  <c r="L326" i="30"/>
  <c r="Z326" i="30"/>
  <c r="C326" i="30"/>
  <c r="M326" i="30"/>
  <c r="X326" i="30"/>
  <c r="P326" i="30"/>
  <c r="N326" i="30"/>
  <c r="Q326" i="30"/>
  <c r="AC326" i="30"/>
  <c r="AA326" i="30"/>
  <c r="AB326" i="30"/>
  <c r="H326" i="30"/>
  <c r="O326" i="30"/>
  <c r="X41" i="4"/>
  <c r="X42" i="4" s="1"/>
  <c r="W33" i="4"/>
  <c r="X8" i="4"/>
  <c r="X28" i="4"/>
  <c r="Z1" i="4"/>
  <c r="Y45" i="4"/>
  <c r="Y30" i="4"/>
  <c r="Y46" i="4"/>
  <c r="Y24" i="4"/>
  <c r="Y7" i="4"/>
  <c r="Y31" i="4"/>
  <c r="Y23" i="4"/>
  <c r="Y6" i="4"/>
  <c r="Y10" i="4"/>
  <c r="Y36" i="4"/>
  <c r="Y40" i="4"/>
  <c r="Y26" i="4"/>
  <c r="Y27" i="4"/>
  <c r="Y15" i="4"/>
  <c r="Y39" i="4"/>
  <c r="Y38" i="4"/>
  <c r="Y11" i="4"/>
  <c r="X32" i="4"/>
  <c r="X25" i="4"/>
  <c r="X47" i="4"/>
  <c r="I328" i="29"/>
  <c r="C328" i="29"/>
  <c r="K328" i="29"/>
  <c r="N328" i="29"/>
  <c r="S328" i="29"/>
  <c r="B329" i="29"/>
  <c r="V328" i="29"/>
  <c r="M328" i="29"/>
  <c r="H328" i="29"/>
  <c r="J328" i="29"/>
  <c r="L328" i="29"/>
  <c r="T328" i="29"/>
  <c r="P328" i="29"/>
  <c r="G328" i="29"/>
  <c r="W42" i="4"/>
  <c r="M12" i="31"/>
  <c r="L15" i="31"/>
  <c r="Y32" i="4" l="1"/>
  <c r="M14" i="31"/>
  <c r="M15" i="31" s="1"/>
  <c r="M16" i="31" s="1"/>
  <c r="AA327" i="30"/>
  <c r="AF327" i="30"/>
  <c r="AE327" i="30"/>
  <c r="C327" i="30"/>
  <c r="N327" i="30"/>
  <c r="Y327" i="30"/>
  <c r="K327" i="30"/>
  <c r="AB327" i="30"/>
  <c r="L327" i="30"/>
  <c r="O327" i="30"/>
  <c r="P327" i="30"/>
  <c r="M327" i="30"/>
  <c r="B328" i="30"/>
  <c r="AH327" i="30"/>
  <c r="Z327" i="30"/>
  <c r="E327" i="30"/>
  <c r="AG327" i="30"/>
  <c r="X327" i="30"/>
  <c r="H327" i="30"/>
  <c r="Q327" i="30"/>
  <c r="AC327" i="30"/>
  <c r="D327" i="30"/>
  <c r="AD327" i="30"/>
  <c r="Y25" i="4"/>
  <c r="M329" i="29"/>
  <c r="B330" i="29"/>
  <c r="H329" i="29"/>
  <c r="I329" i="29"/>
  <c r="V329" i="29"/>
  <c r="L329" i="29"/>
  <c r="N329" i="29"/>
  <c r="J329" i="29"/>
  <c r="P329" i="29"/>
  <c r="K329" i="29"/>
  <c r="T329" i="29"/>
  <c r="S329" i="29"/>
  <c r="C329" i="29"/>
  <c r="G329" i="29"/>
  <c r="Y41" i="4"/>
  <c r="Y28" i="4"/>
  <c r="Y8" i="4"/>
  <c r="Y47" i="4"/>
  <c r="Z10" i="4"/>
  <c r="Z46" i="4"/>
  <c r="AA1" i="4"/>
  <c r="Z45" i="4"/>
  <c r="Z30" i="4"/>
  <c r="Z6" i="4"/>
  <c r="Z40" i="4"/>
  <c r="Z27" i="4"/>
  <c r="Z7" i="4"/>
  <c r="Z26" i="4"/>
  <c r="Z31" i="4"/>
  <c r="Z36" i="4"/>
  <c r="Z23" i="4"/>
  <c r="Z24" i="4"/>
  <c r="Z15" i="4"/>
  <c r="Z11" i="4"/>
  <c r="Z39" i="4"/>
  <c r="Z38" i="4"/>
  <c r="X33" i="4"/>
  <c r="L16" i="31"/>
  <c r="N12" i="31"/>
  <c r="N14" i="31" s="1"/>
  <c r="Z32" i="4" l="1"/>
  <c r="N15" i="31"/>
  <c r="L328" i="30"/>
  <c r="AC328" i="30"/>
  <c r="X328" i="30"/>
  <c r="Y328" i="30"/>
  <c r="M328" i="30"/>
  <c r="H328" i="30"/>
  <c r="D328" i="30"/>
  <c r="P328" i="30"/>
  <c r="O328" i="30"/>
  <c r="AA328" i="30"/>
  <c r="AH328" i="30"/>
  <c r="AE328" i="30"/>
  <c r="N328" i="30"/>
  <c r="C328" i="30"/>
  <c r="E328" i="30"/>
  <c r="Q328" i="30"/>
  <c r="AF328" i="30"/>
  <c r="Z328" i="30"/>
  <c r="AD328" i="30"/>
  <c r="B329" i="30"/>
  <c r="AB328" i="30"/>
  <c r="AG328" i="30"/>
  <c r="K328" i="30"/>
  <c r="Y33" i="4"/>
  <c r="Z41" i="4"/>
  <c r="Z42" i="4" s="1"/>
  <c r="Z25" i="4"/>
  <c r="Z47" i="4"/>
  <c r="Y42" i="4"/>
  <c r="Z28" i="4"/>
  <c r="AA45" i="4"/>
  <c r="AB1" i="4"/>
  <c r="AA30" i="4"/>
  <c r="AA46" i="4"/>
  <c r="AA36" i="4"/>
  <c r="AA23" i="4"/>
  <c r="AA31" i="4"/>
  <c r="AA26" i="4"/>
  <c r="AA24" i="4"/>
  <c r="AA6" i="4"/>
  <c r="AA40" i="4"/>
  <c r="AA7" i="4"/>
  <c r="AA10" i="4"/>
  <c r="AA27" i="4"/>
  <c r="AA39" i="4"/>
  <c r="AA11" i="4"/>
  <c r="AA38" i="4"/>
  <c r="AA15" i="4"/>
  <c r="Z8" i="4"/>
  <c r="L330" i="29"/>
  <c r="C330" i="29"/>
  <c r="V330" i="29"/>
  <c r="J330" i="29"/>
  <c r="B331" i="29"/>
  <c r="I330" i="29"/>
  <c r="T330" i="29"/>
  <c r="M330" i="29"/>
  <c r="G330" i="29"/>
  <c r="N330" i="29"/>
  <c r="H330" i="29"/>
  <c r="S330" i="29"/>
  <c r="K330" i="29"/>
  <c r="P330" i="29"/>
  <c r="M329" i="30" l="1"/>
  <c r="N329" i="30"/>
  <c r="AD329" i="30"/>
  <c r="O329" i="30"/>
  <c r="AC329" i="30"/>
  <c r="AB329" i="30"/>
  <c r="AG329" i="30"/>
  <c r="C329" i="30"/>
  <c r="AF329" i="30"/>
  <c r="X329" i="30"/>
  <c r="AE329" i="30"/>
  <c r="AA329" i="30"/>
  <c r="P329" i="30"/>
  <c r="H329" i="30"/>
  <c r="Z329" i="30"/>
  <c r="E329" i="30"/>
  <c r="Y329" i="30"/>
  <c r="D329" i="30"/>
  <c r="K329" i="30"/>
  <c r="B330" i="30"/>
  <c r="AH329" i="30"/>
  <c r="L329" i="30"/>
  <c r="Q329" i="30"/>
  <c r="AA28" i="4"/>
  <c r="AA41" i="4"/>
  <c r="AA42" i="4" s="1"/>
  <c r="J331" i="29"/>
  <c r="G331" i="29"/>
  <c r="I331" i="29"/>
  <c r="K331" i="29"/>
  <c r="C331" i="29"/>
  <c r="M331" i="29"/>
  <c r="B332" i="29"/>
  <c r="T331" i="29"/>
  <c r="P331" i="29"/>
  <c r="N331" i="29"/>
  <c r="S331" i="29"/>
  <c r="L331" i="29"/>
  <c r="V331" i="29"/>
  <c r="H331" i="29"/>
  <c r="AA8" i="4"/>
  <c r="AA32" i="4"/>
  <c r="Z33" i="4"/>
  <c r="AA25" i="4"/>
  <c r="AB45" i="4"/>
  <c r="AB46" i="4"/>
  <c r="AB30" i="4"/>
  <c r="AC1" i="4"/>
  <c r="AB10" i="4"/>
  <c r="AB23" i="4"/>
  <c r="AB24" i="4"/>
  <c r="AB40" i="4"/>
  <c r="AB36" i="4"/>
  <c r="AB7" i="4"/>
  <c r="AB26" i="4"/>
  <c r="AB31" i="4"/>
  <c r="AB6" i="4"/>
  <c r="AB27" i="4"/>
  <c r="AB15" i="4"/>
  <c r="AB39" i="4"/>
  <c r="AB38" i="4"/>
  <c r="AB11" i="4"/>
  <c r="AA47" i="4"/>
  <c r="N16" i="31"/>
  <c r="AB32" i="4" l="1"/>
  <c r="X330" i="30"/>
  <c r="K330" i="30"/>
  <c r="AE330" i="30"/>
  <c r="AF330" i="30"/>
  <c r="AD330" i="30"/>
  <c r="Q330" i="30"/>
  <c r="N330" i="30"/>
  <c r="P330" i="30"/>
  <c r="AH330" i="30"/>
  <c r="C330" i="30"/>
  <c r="D330" i="30"/>
  <c r="E330" i="30"/>
  <c r="AG330" i="30"/>
  <c r="B331" i="30"/>
  <c r="M330" i="30"/>
  <c r="Y330" i="30"/>
  <c r="Z330" i="30"/>
  <c r="O330" i="30"/>
  <c r="H330" i="30"/>
  <c r="AC330" i="30"/>
  <c r="AA330" i="30"/>
  <c r="AB330" i="30"/>
  <c r="L330" i="30"/>
  <c r="AA33" i="4"/>
  <c r="AB41" i="4"/>
  <c r="AB42" i="4" s="1"/>
  <c r="AB8" i="4"/>
  <c r="AB25" i="4"/>
  <c r="M332" i="29"/>
  <c r="J332" i="29"/>
  <c r="F332" i="29"/>
  <c r="N332" i="29"/>
  <c r="U332" i="29"/>
  <c r="B333" i="29"/>
  <c r="W332" i="29"/>
  <c r="Q332" i="29"/>
  <c r="K332" i="29"/>
  <c r="G332" i="29"/>
  <c r="R332" i="29"/>
  <c r="O332" i="29"/>
  <c r="D332" i="29"/>
  <c r="L332" i="29"/>
  <c r="E332" i="29"/>
  <c r="V332" i="29"/>
  <c r="H332" i="29"/>
  <c r="S332" i="29"/>
  <c r="I332" i="29"/>
  <c r="P332" i="29"/>
  <c r="C332" i="29"/>
  <c r="T332" i="29"/>
  <c r="AB47" i="4"/>
  <c r="AB28" i="4"/>
  <c r="AD1" i="4"/>
  <c r="AC45" i="4"/>
  <c r="AC46" i="4"/>
  <c r="AC30" i="4"/>
  <c r="AC23" i="4"/>
  <c r="AC40" i="4"/>
  <c r="AC31" i="4"/>
  <c r="AC15" i="4"/>
  <c r="AC24" i="4"/>
  <c r="AC7" i="4"/>
  <c r="AC27" i="4"/>
  <c r="AC26" i="4"/>
  <c r="AC10" i="4"/>
  <c r="AC36" i="4"/>
  <c r="AC6" i="4"/>
  <c r="AC39" i="4"/>
  <c r="AC38" i="4"/>
  <c r="AC11" i="4"/>
  <c r="AC25" i="4" l="1"/>
  <c r="AH331" i="30"/>
  <c r="B332" i="30"/>
  <c r="AA331" i="30"/>
  <c r="AD331" i="30"/>
  <c r="H331" i="30"/>
  <c r="P331" i="30"/>
  <c r="Q331" i="30"/>
  <c r="X331" i="30"/>
  <c r="AB331" i="30"/>
  <c r="AF331" i="30"/>
  <c r="Z331" i="30"/>
  <c r="AE331" i="30"/>
  <c r="E331" i="30"/>
  <c r="M331" i="30"/>
  <c r="D331" i="30"/>
  <c r="C331" i="30"/>
  <c r="O331" i="30"/>
  <c r="AG331" i="30"/>
  <c r="N331" i="30"/>
  <c r="K331" i="30"/>
  <c r="AC331" i="30"/>
  <c r="Y331" i="30"/>
  <c r="L331" i="30"/>
  <c r="AC32" i="4"/>
  <c r="AC41" i="4"/>
  <c r="AC42" i="4" s="1"/>
  <c r="AC28" i="4"/>
  <c r="AD30" i="4"/>
  <c r="AD45" i="4"/>
  <c r="AD46" i="4"/>
  <c r="AE1" i="4"/>
  <c r="AD40" i="4"/>
  <c r="AD36" i="4"/>
  <c r="AD26" i="4"/>
  <c r="AD10" i="4"/>
  <c r="AD23" i="4"/>
  <c r="AD27" i="4"/>
  <c r="AD31" i="4"/>
  <c r="AD7" i="4"/>
  <c r="AD24" i="4"/>
  <c r="AD6" i="4"/>
  <c r="AD39" i="4"/>
  <c r="AD38" i="4"/>
  <c r="AD11" i="4"/>
  <c r="AD15" i="4"/>
  <c r="B28" i="12"/>
  <c r="C28" i="12" s="1"/>
  <c r="D28" i="12" s="1"/>
  <c r="AC8" i="4"/>
  <c r="R333" i="29"/>
  <c r="C333" i="29"/>
  <c r="H333" i="29"/>
  <c r="T333" i="29"/>
  <c r="L333" i="29"/>
  <c r="J333" i="29"/>
  <c r="K333" i="29"/>
  <c r="B334" i="29"/>
  <c r="W333" i="29"/>
  <c r="U333" i="29"/>
  <c r="P333" i="29"/>
  <c r="I333" i="29"/>
  <c r="S333" i="29"/>
  <c r="Q333" i="29"/>
  <c r="O333" i="29"/>
  <c r="M333" i="29"/>
  <c r="N333" i="29"/>
  <c r="V333" i="29"/>
  <c r="E333" i="29"/>
  <c r="F333" i="29"/>
  <c r="G333" i="29"/>
  <c r="D333" i="29"/>
  <c r="AB33" i="4"/>
  <c r="AC47" i="4"/>
  <c r="V332" i="30" l="1"/>
  <c r="X332" i="30"/>
  <c r="AJ332" i="30"/>
  <c r="AN332" i="30" s="1"/>
  <c r="P332" i="30"/>
  <c r="S332" i="30"/>
  <c r="R332" i="30"/>
  <c r="AE332" i="30"/>
  <c r="AF332" i="30"/>
  <c r="U332" i="30"/>
  <c r="Q332" i="30"/>
  <c r="C332" i="30"/>
  <c r="AI332" i="30"/>
  <c r="AA332" i="30"/>
  <c r="T332" i="30"/>
  <c r="K332" i="30"/>
  <c r="W332" i="30"/>
  <c r="AC332" i="30"/>
  <c r="O332" i="30"/>
  <c r="AG332" i="30"/>
  <c r="H332" i="30"/>
  <c r="B333" i="30"/>
  <c r="AH332" i="30"/>
  <c r="D332" i="30"/>
  <c r="Z332" i="30"/>
  <c r="AB332" i="30"/>
  <c r="L332" i="30"/>
  <c r="AK332" i="30"/>
  <c r="BZ332" i="30" s="1"/>
  <c r="Y332" i="30"/>
  <c r="N332" i="30"/>
  <c r="AD332" i="30"/>
  <c r="M332" i="30"/>
  <c r="E332" i="30"/>
  <c r="AC33" i="4"/>
  <c r="AD32" i="4"/>
  <c r="AD41" i="4"/>
  <c r="AD42" i="4" s="1"/>
  <c r="AD28" i="4"/>
  <c r="AD8" i="4"/>
  <c r="AD47" i="4"/>
  <c r="G334" i="29"/>
  <c r="O334" i="29"/>
  <c r="P334" i="29"/>
  <c r="E334" i="29"/>
  <c r="T334" i="29"/>
  <c r="J334" i="29"/>
  <c r="B335" i="29"/>
  <c r="R334" i="29"/>
  <c r="W334" i="29"/>
  <c r="L334" i="29"/>
  <c r="D334" i="29"/>
  <c r="I334" i="29"/>
  <c r="M334" i="29"/>
  <c r="U334" i="29"/>
  <c r="F334" i="29"/>
  <c r="K334" i="29"/>
  <c r="H334" i="29"/>
  <c r="Q334" i="29"/>
  <c r="V334" i="29"/>
  <c r="C334" i="29"/>
  <c r="N334" i="29"/>
  <c r="S334" i="29"/>
  <c r="AD25" i="4"/>
  <c r="G28" i="12"/>
  <c r="J50" i="12"/>
  <c r="I50" i="12"/>
  <c r="J28" i="12"/>
  <c r="E28" i="12"/>
  <c r="G50" i="12"/>
  <c r="O28" i="12"/>
  <c r="I28" i="12"/>
  <c r="N28" i="12"/>
  <c r="L50" i="12"/>
  <c r="F50" i="12"/>
  <c r="F28" i="12"/>
  <c r="H28" i="12"/>
  <c r="P28" i="12"/>
  <c r="N50" i="12"/>
  <c r="M28" i="12"/>
  <c r="M50" i="12"/>
  <c r="L28" i="12"/>
  <c r="K50" i="12"/>
  <c r="H50" i="12"/>
  <c r="K28" i="12"/>
  <c r="E50" i="12"/>
  <c r="AE45" i="4"/>
  <c r="AE46" i="4"/>
  <c r="AE30" i="4"/>
  <c r="AF1" i="4"/>
  <c r="AE40" i="4"/>
  <c r="AE23" i="4"/>
  <c r="AE27" i="4"/>
  <c r="AE31" i="4"/>
  <c r="AE36" i="4"/>
  <c r="AE26" i="4"/>
  <c r="AE24" i="4"/>
  <c r="AE10" i="4"/>
  <c r="AE6" i="4"/>
  <c r="AE7" i="4"/>
  <c r="AE11" i="4"/>
  <c r="AE38" i="4"/>
  <c r="AE39" i="4"/>
  <c r="AE15" i="4"/>
  <c r="O333" i="30" l="1"/>
  <c r="AA333" i="30"/>
  <c r="AJ333" i="30"/>
  <c r="AN333" i="30" s="1"/>
  <c r="AH333" i="30"/>
  <c r="S333" i="30"/>
  <c r="AD333" i="30"/>
  <c r="V333" i="30"/>
  <c r="W333" i="30"/>
  <c r="C333" i="30"/>
  <c r="AK333" i="30"/>
  <c r="BZ333" i="30" s="1"/>
  <c r="AC333" i="30"/>
  <c r="X333" i="30"/>
  <c r="H333" i="30"/>
  <c r="Z333" i="30"/>
  <c r="Q333" i="30"/>
  <c r="E333" i="30"/>
  <c r="T333" i="30"/>
  <c r="D333" i="30"/>
  <c r="AI333" i="30"/>
  <c r="K333" i="30"/>
  <c r="Y333" i="30"/>
  <c r="B334" i="30"/>
  <c r="L333" i="30"/>
  <c r="M333" i="30"/>
  <c r="AG333" i="30"/>
  <c r="AF333" i="30"/>
  <c r="AE333" i="30"/>
  <c r="AB333" i="30"/>
  <c r="P333" i="30"/>
  <c r="R333" i="30"/>
  <c r="N333" i="30"/>
  <c r="U333" i="30"/>
  <c r="AE25" i="4"/>
  <c r="AE8" i="4"/>
  <c r="AE28" i="4"/>
  <c r="AE41" i="4"/>
  <c r="AE42" i="4" s="1"/>
  <c r="AE47" i="4"/>
  <c r="Q28" i="12"/>
  <c r="R28" i="12" s="1"/>
  <c r="AE32" i="4"/>
  <c r="AF46" i="4"/>
  <c r="AG1" i="4"/>
  <c r="AF30" i="4"/>
  <c r="AF45" i="4"/>
  <c r="AF47" i="4" s="1"/>
  <c r="AF31" i="4"/>
  <c r="AF40" i="4"/>
  <c r="AF6" i="4"/>
  <c r="AF26" i="4"/>
  <c r="AF36" i="4"/>
  <c r="AF10" i="4"/>
  <c r="AF23" i="4"/>
  <c r="AF24" i="4"/>
  <c r="AF7" i="4"/>
  <c r="AF27" i="4"/>
  <c r="AF39" i="4"/>
  <c r="AF38" i="4"/>
  <c r="AF15" i="4"/>
  <c r="AF11" i="4"/>
  <c r="AD33" i="4"/>
  <c r="Q335" i="29"/>
  <c r="N335" i="29"/>
  <c r="L335" i="29"/>
  <c r="U335" i="29"/>
  <c r="E335" i="29"/>
  <c r="M335" i="29"/>
  <c r="H335" i="29"/>
  <c r="C335" i="29"/>
  <c r="R335" i="29"/>
  <c r="F335" i="29"/>
  <c r="V335" i="29"/>
  <c r="G335" i="29"/>
  <c r="I335" i="29"/>
  <c r="W335" i="29"/>
  <c r="O335" i="29"/>
  <c r="B336" i="29"/>
  <c r="D335" i="29"/>
  <c r="J335" i="29"/>
  <c r="P335" i="29"/>
  <c r="S335" i="29"/>
  <c r="K335" i="29"/>
  <c r="T335" i="29"/>
  <c r="AE33" i="4" l="1"/>
  <c r="AA334" i="30"/>
  <c r="N334" i="30"/>
  <c r="V334" i="30"/>
  <c r="K334" i="30"/>
  <c r="AE334" i="30"/>
  <c r="T334" i="30"/>
  <c r="Z334" i="30"/>
  <c r="E334" i="30"/>
  <c r="B335" i="30"/>
  <c r="Y334" i="30"/>
  <c r="M334" i="30"/>
  <c r="Q334" i="30"/>
  <c r="O334" i="30"/>
  <c r="L334" i="30"/>
  <c r="AH334" i="30"/>
  <c r="P334" i="30"/>
  <c r="R334" i="30"/>
  <c r="AC334" i="30"/>
  <c r="D334" i="30"/>
  <c r="C334" i="30"/>
  <c r="U334" i="30"/>
  <c r="AF334" i="30"/>
  <c r="W334" i="30"/>
  <c r="H334" i="30"/>
  <c r="AI334" i="30"/>
  <c r="AD334" i="30"/>
  <c r="AJ334" i="30"/>
  <c r="AN334" i="30" s="1"/>
  <c r="AG334" i="30"/>
  <c r="AK334" i="30"/>
  <c r="BZ334" i="30" s="1"/>
  <c r="AB334" i="30"/>
  <c r="S334" i="30"/>
  <c r="X334" i="30"/>
  <c r="AF25" i="4"/>
  <c r="AF28" i="4"/>
  <c r="J336" i="29"/>
  <c r="T336" i="29"/>
  <c r="E336" i="29"/>
  <c r="F336" i="29"/>
  <c r="V336" i="29"/>
  <c r="D336" i="29"/>
  <c r="M336" i="29"/>
  <c r="W336" i="29"/>
  <c r="N336" i="29"/>
  <c r="C336" i="29"/>
  <c r="S336" i="29"/>
  <c r="I336" i="29"/>
  <c r="P336" i="29"/>
  <c r="U336" i="29"/>
  <c r="L336" i="29"/>
  <c r="O336" i="29"/>
  <c r="H336" i="29"/>
  <c r="G336" i="29"/>
  <c r="R336" i="29"/>
  <c r="K336" i="29"/>
  <c r="B337" i="29"/>
  <c r="Q336" i="29"/>
  <c r="AF8" i="4"/>
  <c r="AH1" i="4"/>
  <c r="AG30" i="4"/>
  <c r="AG45" i="4"/>
  <c r="AG46" i="4"/>
  <c r="AG23" i="4"/>
  <c r="AG31" i="4"/>
  <c r="AG36" i="4"/>
  <c r="AG24" i="4"/>
  <c r="AG26" i="4"/>
  <c r="AG40" i="4"/>
  <c r="AG10" i="4"/>
  <c r="AG7" i="4"/>
  <c r="AG6" i="4"/>
  <c r="AG27" i="4"/>
  <c r="AG15" i="4"/>
  <c r="AG38" i="4"/>
  <c r="AG39" i="4"/>
  <c r="AG11" i="4"/>
  <c r="AF41" i="4"/>
  <c r="AF42" i="4" s="1"/>
  <c r="AF32" i="4"/>
  <c r="T28" i="12"/>
  <c r="S28" i="12"/>
  <c r="AG32" i="4" l="1"/>
  <c r="AF33" i="4"/>
  <c r="AA335" i="30"/>
  <c r="C335" i="30"/>
  <c r="S335" i="30"/>
  <c r="AD335" i="30"/>
  <c r="B336" i="30"/>
  <c r="AH335" i="30"/>
  <c r="P335" i="30"/>
  <c r="AJ335" i="30"/>
  <c r="AN335" i="30" s="1"/>
  <c r="X335" i="30"/>
  <c r="O335" i="30"/>
  <c r="Y335" i="30"/>
  <c r="L335" i="30"/>
  <c r="AG335" i="30"/>
  <c r="V335" i="30"/>
  <c r="AK335" i="30"/>
  <c r="BZ335" i="30" s="1"/>
  <c r="AE335" i="30"/>
  <c r="T335" i="30"/>
  <c r="AC335" i="30"/>
  <c r="U335" i="30"/>
  <c r="R335" i="30"/>
  <c r="AI335" i="30"/>
  <c r="M335" i="30"/>
  <c r="H335" i="30"/>
  <c r="E335" i="30"/>
  <c r="D335" i="30"/>
  <c r="Q335" i="30"/>
  <c r="N335" i="30"/>
  <c r="AF335" i="30"/>
  <c r="AB335" i="30"/>
  <c r="W335" i="30"/>
  <c r="K335" i="30"/>
  <c r="Z335" i="30"/>
  <c r="AG41" i="4"/>
  <c r="AG42" i="4" s="1"/>
  <c r="AG8" i="4"/>
  <c r="AG28" i="4"/>
  <c r="AG25" i="4"/>
  <c r="AH30" i="4"/>
  <c r="AI1" i="4"/>
  <c r="AH46" i="4"/>
  <c r="AH45" i="4"/>
  <c r="AH6" i="4"/>
  <c r="AH10" i="4"/>
  <c r="AH7" i="4"/>
  <c r="AH24" i="4"/>
  <c r="AH23" i="4"/>
  <c r="AH36" i="4"/>
  <c r="AH27" i="4"/>
  <c r="AH31" i="4"/>
  <c r="AH40" i="4"/>
  <c r="AH26" i="4"/>
  <c r="AH39" i="4"/>
  <c r="AH38" i="4"/>
  <c r="AH11" i="4"/>
  <c r="AH15" i="4"/>
  <c r="U337" i="29"/>
  <c r="R337" i="29"/>
  <c r="I337" i="29"/>
  <c r="M337" i="29"/>
  <c r="M339" i="29" s="1"/>
  <c r="S337" i="29"/>
  <c r="S339" i="29" s="1"/>
  <c r="Q337" i="29"/>
  <c r="C337" i="29"/>
  <c r="P337" i="29"/>
  <c r="W337" i="29"/>
  <c r="T337" i="29"/>
  <c r="L337" i="29"/>
  <c r="K337" i="29"/>
  <c r="N337" i="29"/>
  <c r="V337" i="29"/>
  <c r="F337" i="29"/>
  <c r="D337" i="29"/>
  <c r="E337" i="29"/>
  <c r="H337" i="29"/>
  <c r="H339" i="29" s="1"/>
  <c r="G337" i="29"/>
  <c r="O337" i="29"/>
  <c r="J337" i="29"/>
  <c r="AG47" i="4"/>
  <c r="AH32" i="4" l="1"/>
  <c r="M336" i="30"/>
  <c r="AF336" i="30"/>
  <c r="X336" i="30"/>
  <c r="H336" i="30"/>
  <c r="Q336" i="30"/>
  <c r="E336" i="30"/>
  <c r="AI336" i="30"/>
  <c r="AH336" i="30"/>
  <c r="T336" i="30"/>
  <c r="U336" i="30"/>
  <c r="W336" i="30"/>
  <c r="V336" i="30"/>
  <c r="O336" i="30"/>
  <c r="P336" i="30"/>
  <c r="S336" i="30"/>
  <c r="B337" i="30"/>
  <c r="AE336" i="30"/>
  <c r="D336" i="30"/>
  <c r="AC336" i="30"/>
  <c r="AJ336" i="30"/>
  <c r="AN336" i="30" s="1"/>
  <c r="R336" i="30"/>
  <c r="K336" i="30"/>
  <c r="AB336" i="30"/>
  <c r="AK336" i="30"/>
  <c r="BZ336" i="30" s="1"/>
  <c r="AG336" i="30"/>
  <c r="AA336" i="30"/>
  <c r="Z336" i="30"/>
  <c r="AD336" i="30"/>
  <c r="C336" i="30"/>
  <c r="L336" i="30"/>
  <c r="N336" i="30"/>
  <c r="Y336" i="30"/>
  <c r="AH28" i="4"/>
  <c r="AH8" i="4"/>
  <c r="AH25" i="4"/>
  <c r="AH41" i="4"/>
  <c r="AH42" i="4" s="1"/>
  <c r="AH47" i="4"/>
  <c r="AG33" i="4"/>
  <c r="AI45" i="4"/>
  <c r="AI46" i="4"/>
  <c r="AJ1" i="4"/>
  <c r="AI30" i="4"/>
  <c r="AI10" i="4"/>
  <c r="AI6" i="4"/>
  <c r="AI23" i="4"/>
  <c r="AI36" i="4"/>
  <c r="AI40" i="4"/>
  <c r="AI26" i="4"/>
  <c r="AI31" i="4"/>
  <c r="AI39" i="4"/>
  <c r="AI27" i="4"/>
  <c r="AI24" i="4"/>
  <c r="AI7" i="4"/>
  <c r="AI15" i="4"/>
  <c r="AI11" i="4"/>
  <c r="AI38" i="4"/>
  <c r="AA337" i="30" l="1"/>
  <c r="V337" i="30"/>
  <c r="C337" i="30"/>
  <c r="AK337" i="30"/>
  <c r="BZ337" i="30" s="1"/>
  <c r="Y337" i="30"/>
  <c r="U337" i="30"/>
  <c r="S337" i="30"/>
  <c r="P337" i="30"/>
  <c r="AC337" i="30"/>
  <c r="K337" i="30"/>
  <c r="B338" i="30"/>
  <c r="AF337" i="30"/>
  <c r="X337" i="30"/>
  <c r="E337" i="30"/>
  <c r="AH337" i="30"/>
  <c r="AB337" i="30"/>
  <c r="AG337" i="30"/>
  <c r="AD337" i="30"/>
  <c r="M337" i="30"/>
  <c r="AI337" i="30"/>
  <c r="O337" i="30"/>
  <c r="L337" i="30"/>
  <c r="W337" i="30"/>
  <c r="Q337" i="30"/>
  <c r="Z337" i="30"/>
  <c r="AE337" i="30"/>
  <c r="N337" i="30"/>
  <c r="H337" i="30"/>
  <c r="R337" i="30"/>
  <c r="D337" i="30"/>
  <c r="T337" i="30"/>
  <c r="AJ337" i="30"/>
  <c r="AN337" i="30" s="1"/>
  <c r="AH33" i="4"/>
  <c r="AI8" i="4"/>
  <c r="AI32" i="4"/>
  <c r="AI25" i="4"/>
  <c r="AK1" i="4"/>
  <c r="AJ46" i="4"/>
  <c r="AJ45" i="4"/>
  <c r="AJ30" i="4"/>
  <c r="AJ24" i="4"/>
  <c r="AJ15" i="4"/>
  <c r="AJ31" i="4"/>
  <c r="AJ23" i="4"/>
  <c r="AJ26" i="4"/>
  <c r="AJ36" i="4"/>
  <c r="AJ11" i="4"/>
  <c r="AJ40" i="4"/>
  <c r="AJ7" i="4"/>
  <c r="AJ10" i="4"/>
  <c r="AJ6" i="4"/>
  <c r="AJ27" i="4"/>
  <c r="AJ38" i="4"/>
  <c r="AJ39" i="4"/>
  <c r="AI28" i="4"/>
  <c r="AI41" i="4"/>
  <c r="AI42" i="4" s="1"/>
  <c r="AI47" i="4"/>
  <c r="E338" i="30" l="1"/>
  <c r="AD338" i="30"/>
  <c r="AD339" i="30" s="1"/>
  <c r="AC338" i="30"/>
  <c r="AH338" i="30"/>
  <c r="AH339" i="30" s="1"/>
  <c r="D338" i="30"/>
  <c r="D339" i="30" s="1"/>
  <c r="Q338" i="30"/>
  <c r="AJ338" i="30"/>
  <c r="AN338" i="30" s="1"/>
  <c r="X338" i="30"/>
  <c r="X339" i="30" s="1"/>
  <c r="AI338" i="30"/>
  <c r="C338" i="30"/>
  <c r="H338" i="30"/>
  <c r="Y338" i="30"/>
  <c r="AB338" i="30"/>
  <c r="M338" i="30"/>
  <c r="L338" i="30"/>
  <c r="Z338" i="30"/>
  <c r="V338" i="30"/>
  <c r="W338" i="30"/>
  <c r="AF338" i="30"/>
  <c r="T338" i="30"/>
  <c r="AA338" i="30"/>
  <c r="AA339" i="30" s="1"/>
  <c r="S338" i="30"/>
  <c r="R338" i="30"/>
  <c r="P338" i="30"/>
  <c r="AE338" i="30"/>
  <c r="AE339" i="30" s="1"/>
  <c r="K338" i="30"/>
  <c r="U338" i="30"/>
  <c r="AG338" i="30"/>
  <c r="O338" i="30"/>
  <c r="AK338" i="30"/>
  <c r="BZ338" i="30" s="1"/>
  <c r="N338" i="30"/>
  <c r="AJ25" i="4"/>
  <c r="AJ28" i="4"/>
  <c r="AJ8" i="4"/>
  <c r="AJ32" i="4"/>
  <c r="AJ41" i="4"/>
  <c r="AL1" i="4"/>
  <c r="AK46" i="4"/>
  <c r="AK30" i="4"/>
  <c r="AK45" i="4"/>
  <c r="AK40" i="4"/>
  <c r="AK23" i="4"/>
  <c r="AK36" i="4"/>
  <c r="AK26" i="4"/>
  <c r="AK27" i="4"/>
  <c r="AK10" i="4"/>
  <c r="AK31" i="4"/>
  <c r="AK24" i="4"/>
  <c r="AK7" i="4"/>
  <c r="AK6" i="4"/>
  <c r="AK39" i="4"/>
  <c r="AK38" i="4"/>
  <c r="AK15" i="4"/>
  <c r="AK11" i="4"/>
  <c r="AI33" i="4"/>
  <c r="AJ47" i="4"/>
  <c r="AK32" i="4" l="1"/>
  <c r="AJ33" i="4"/>
  <c r="AK8" i="4"/>
  <c r="AK41" i="4"/>
  <c r="AK42" i="4" s="1"/>
  <c r="AK28" i="4"/>
  <c r="AK47" i="4"/>
  <c r="AK25" i="4"/>
  <c r="AJ42" i="4"/>
  <c r="AL30" i="4"/>
  <c r="AM1" i="4"/>
  <c r="AL46" i="4"/>
  <c r="AL45" i="4"/>
  <c r="AL40" i="4"/>
  <c r="AL36" i="4"/>
  <c r="AL7" i="4"/>
  <c r="AL26" i="4"/>
  <c r="AL23" i="4"/>
  <c r="AL31" i="4"/>
  <c r="AL10" i="4"/>
  <c r="AL27" i="4"/>
  <c r="AL6" i="4"/>
  <c r="AL24" i="4"/>
  <c r="AL39" i="4"/>
  <c r="AL15" i="4"/>
  <c r="AL38" i="4"/>
  <c r="AL11" i="4"/>
  <c r="AL8" i="4" l="1"/>
  <c r="AL32" i="4"/>
  <c r="AL25" i="4"/>
  <c r="AK33" i="4"/>
  <c r="AL41" i="4"/>
  <c r="AM45" i="4"/>
  <c r="AM47" i="4" s="1"/>
  <c r="AM10" i="4"/>
  <c r="AM46" i="4"/>
  <c r="AN1" i="4"/>
  <c r="AM30" i="4"/>
  <c r="AM24" i="4"/>
  <c r="AM36" i="4"/>
  <c r="AM31" i="4"/>
  <c r="AM7" i="4"/>
  <c r="AM26" i="4"/>
  <c r="AM23" i="4"/>
  <c r="AM40" i="4"/>
  <c r="AM27" i="4"/>
  <c r="AM6" i="4"/>
  <c r="AM39" i="4"/>
  <c r="AM38" i="4"/>
  <c r="AM11" i="4"/>
  <c r="AM15" i="4"/>
  <c r="AL28" i="4"/>
  <c r="AL47" i="4"/>
  <c r="AL33" i="4" l="1"/>
  <c r="AM8" i="4"/>
  <c r="AM25" i="4"/>
  <c r="AM41" i="4"/>
  <c r="AM42" i="4" s="1"/>
  <c r="AM32" i="4"/>
  <c r="AO1" i="4"/>
  <c r="AN46" i="4"/>
  <c r="AN45" i="4"/>
  <c r="AN30" i="4"/>
  <c r="AN36" i="4"/>
  <c r="AN26" i="4"/>
  <c r="AN40" i="4"/>
  <c r="AN7" i="4"/>
  <c r="AN23" i="4"/>
  <c r="AN31" i="4"/>
  <c r="AN15" i="4"/>
  <c r="AN24" i="4"/>
  <c r="AN10" i="4"/>
  <c r="AN27" i="4"/>
  <c r="AN6" i="4"/>
  <c r="AN38" i="4"/>
  <c r="AN39" i="4"/>
  <c r="AN11" i="4"/>
  <c r="AL42" i="4"/>
  <c r="AM28" i="4"/>
  <c r="AN32" i="4" l="1"/>
  <c r="AN8" i="4"/>
  <c r="AN25" i="4"/>
  <c r="AO45" i="4"/>
  <c r="AO46" i="4"/>
  <c r="AP1" i="4"/>
  <c r="AO30" i="4"/>
  <c r="AO23" i="4"/>
  <c r="AO26" i="4"/>
  <c r="AO40" i="4"/>
  <c r="AO7" i="4"/>
  <c r="AO10" i="4"/>
  <c r="AO36" i="4"/>
  <c r="AO27" i="4"/>
  <c r="AO6" i="4"/>
  <c r="AO24" i="4"/>
  <c r="AO31" i="4"/>
  <c r="AO15" i="4"/>
  <c r="AO11" i="4"/>
  <c r="AO39" i="4"/>
  <c r="AO38" i="4"/>
  <c r="AN41" i="4"/>
  <c r="AN47" i="4"/>
  <c r="AM33" i="4"/>
  <c r="AN28" i="4"/>
  <c r="AO8" i="4" l="1"/>
  <c r="AO28" i="4"/>
  <c r="AO32" i="4"/>
  <c r="AO41" i="4"/>
  <c r="AO42" i="4" s="1"/>
  <c r="AO25" i="4"/>
  <c r="AO47" i="4"/>
  <c r="AN33" i="4"/>
  <c r="AQ1" i="4"/>
  <c r="AP45" i="4"/>
  <c r="AP30" i="4"/>
  <c r="AP46" i="4"/>
  <c r="AP40" i="4"/>
  <c r="AP26" i="4"/>
  <c r="AP24" i="4"/>
  <c r="AP36" i="4"/>
  <c r="AP31" i="4"/>
  <c r="AP23" i="4"/>
  <c r="AP27" i="4"/>
  <c r="AP10" i="4"/>
  <c r="AP7" i="4"/>
  <c r="AP6" i="4"/>
  <c r="AP39" i="4"/>
  <c r="AP38" i="4"/>
  <c r="AP15" i="4"/>
  <c r="AP11" i="4"/>
  <c r="AN42" i="4"/>
  <c r="AO33" i="4" l="1"/>
  <c r="AP32" i="4"/>
  <c r="AP25" i="4"/>
  <c r="AP8" i="4"/>
  <c r="AP28" i="4"/>
  <c r="AP47" i="4"/>
  <c r="AQ45" i="4"/>
  <c r="AQ47" i="4" s="1"/>
  <c r="AQ46" i="4"/>
  <c r="AQ30" i="4"/>
  <c r="AR1" i="4"/>
  <c r="AQ31" i="4"/>
  <c r="AQ36" i="4"/>
  <c r="AQ26" i="4"/>
  <c r="AQ23" i="4"/>
  <c r="AQ10" i="4"/>
  <c r="AQ24" i="4"/>
  <c r="AQ40" i="4"/>
  <c r="AQ27" i="4"/>
  <c r="AQ39" i="4"/>
  <c r="AQ7" i="4"/>
  <c r="AQ6" i="4"/>
  <c r="AQ11" i="4"/>
  <c r="AQ15" i="4"/>
  <c r="AQ38" i="4"/>
  <c r="AP41" i="4"/>
  <c r="AQ32" i="4" l="1"/>
  <c r="AQ28" i="4"/>
  <c r="AQ8" i="4"/>
  <c r="AQ41" i="4"/>
  <c r="AQ42" i="4" s="1"/>
  <c r="AQ25" i="4"/>
  <c r="AP33" i="4"/>
  <c r="AP42" i="4"/>
  <c r="AS1" i="4"/>
  <c r="AR45" i="4"/>
  <c r="AR30" i="4"/>
  <c r="AR46" i="4"/>
  <c r="AR27" i="4"/>
  <c r="AR31" i="4"/>
  <c r="AR10" i="4"/>
  <c r="AR40" i="4"/>
  <c r="AR23" i="4"/>
  <c r="AR24" i="4"/>
  <c r="AR36" i="4"/>
  <c r="AR26" i="4"/>
  <c r="AR7" i="4"/>
  <c r="AR15" i="4"/>
  <c r="AR6" i="4"/>
  <c r="AR38" i="4"/>
  <c r="AR39" i="4"/>
  <c r="AR11" i="4"/>
  <c r="AQ33" i="4" l="1"/>
  <c r="AR25" i="4"/>
  <c r="AR28" i="4"/>
  <c r="AR8" i="4"/>
  <c r="AR32" i="4"/>
  <c r="AR47" i="4"/>
  <c r="AS46" i="4"/>
  <c r="AS30" i="4"/>
  <c r="AT1" i="4"/>
  <c r="AS45" i="4"/>
  <c r="AS40" i="4"/>
  <c r="AS36" i="4"/>
  <c r="AS31" i="4"/>
  <c r="AS24" i="4"/>
  <c r="AS23" i="4"/>
  <c r="AS26" i="4"/>
  <c r="AS6" i="4"/>
  <c r="AS27" i="4"/>
  <c r="AS10" i="4"/>
  <c r="AS7" i="4"/>
  <c r="AS15" i="4"/>
  <c r="AS39" i="4"/>
  <c r="AS38" i="4"/>
  <c r="AS11" i="4"/>
  <c r="AR41" i="4"/>
  <c r="AS32" i="4" l="1"/>
  <c r="AR33" i="4"/>
  <c r="AS28" i="4"/>
  <c r="AS41" i="4"/>
  <c r="AS42" i="4" s="1"/>
  <c r="AS25" i="4"/>
  <c r="AT30" i="4"/>
  <c r="AT45" i="4"/>
  <c r="AU1" i="4"/>
  <c r="AT46" i="4"/>
  <c r="AT7" i="4"/>
  <c r="AT27" i="4"/>
  <c r="AT36" i="4"/>
  <c r="AT26" i="4"/>
  <c r="AT40" i="4"/>
  <c r="AT15" i="4"/>
  <c r="AT11" i="4"/>
  <c r="AR42" i="4"/>
  <c r="AS8" i="4"/>
  <c r="AS47" i="4"/>
  <c r="AS33" i="4" l="1"/>
  <c r="AT28" i="4"/>
  <c r="AU30" i="4"/>
  <c r="AV1" i="4"/>
  <c r="AU45" i="4"/>
  <c r="AU46" i="4"/>
  <c r="AU36" i="4"/>
  <c r="AU40" i="4"/>
  <c r="AU26" i="4"/>
  <c r="AU27" i="4"/>
  <c r="AU7" i="4"/>
  <c r="AT47" i="4"/>
  <c r="AU28" i="4" l="1"/>
  <c r="AU47" i="4"/>
  <c r="AW1" i="4"/>
  <c r="AV30" i="4"/>
  <c r="AV46" i="4"/>
  <c r="AV45" i="4"/>
  <c r="AV40" i="4"/>
  <c r="AV36" i="4"/>
  <c r="AV27" i="4"/>
  <c r="AV26" i="4"/>
  <c r="AV7" i="4"/>
  <c r="AV28" i="4" l="1"/>
  <c r="AW30" i="4"/>
  <c r="AW46" i="4"/>
  <c r="AX1" i="4"/>
  <c r="AW45" i="4"/>
  <c r="AW40" i="4"/>
  <c r="AW27" i="4"/>
  <c r="AW26" i="4"/>
  <c r="AW36" i="4"/>
  <c r="AW7" i="4"/>
  <c r="AV47" i="4"/>
  <c r="AW28" i="4" l="1"/>
  <c r="AW47" i="4"/>
  <c r="AX46" i="4"/>
  <c r="AX45" i="4"/>
  <c r="AY1" i="4"/>
  <c r="AX30" i="4"/>
  <c r="AX26" i="4"/>
  <c r="AX40" i="4"/>
  <c r="AX7" i="4"/>
  <c r="AX36" i="4"/>
  <c r="AX27" i="4"/>
  <c r="AX28" i="4" l="1"/>
  <c r="AY45" i="4"/>
  <c r="AY26" i="4"/>
  <c r="AY36" i="4"/>
  <c r="AY7" i="4"/>
  <c r="AY46" i="4"/>
  <c r="AY27" i="4"/>
  <c r="AY30" i="4"/>
  <c r="AY40" i="4"/>
  <c r="AZ1" i="4"/>
  <c r="AX47" i="4"/>
  <c r="AY28" i="4" l="1"/>
  <c r="AZ27" i="4"/>
  <c r="AZ40" i="4"/>
  <c r="BA1" i="4"/>
  <c r="AZ26" i="4"/>
  <c r="AZ30" i="4"/>
  <c r="AZ46" i="4"/>
  <c r="AZ45" i="4"/>
  <c r="AZ7" i="4"/>
  <c r="AZ36" i="4"/>
  <c r="AY47" i="4"/>
  <c r="AZ28" i="4" l="1"/>
  <c r="BA27" i="4"/>
  <c r="BA40" i="4"/>
  <c r="BA46" i="4"/>
  <c r="BA26" i="4"/>
  <c r="BB1" i="4"/>
  <c r="BA30" i="4"/>
  <c r="BA36" i="4"/>
  <c r="BA45" i="4"/>
  <c r="BA7" i="4"/>
  <c r="AZ47" i="4"/>
  <c r="BA28" i="4" l="1"/>
  <c r="BA47" i="4"/>
  <c r="BB36" i="4"/>
  <c r="BB46" i="4"/>
  <c r="BB30" i="4"/>
  <c r="BB45" i="4"/>
  <c r="BC1" i="4"/>
  <c r="BB26" i="4"/>
  <c r="BB40" i="4"/>
  <c r="BB27" i="4"/>
  <c r="BB7" i="4"/>
  <c r="BC26" i="4" l="1"/>
  <c r="BD1" i="4"/>
  <c r="BC45" i="4"/>
  <c r="BC40" i="4"/>
  <c r="BC27" i="4"/>
  <c r="BC30" i="4"/>
  <c r="BC36" i="4"/>
  <c r="BC46" i="4"/>
  <c r="BC7" i="4"/>
  <c r="BB47" i="4"/>
  <c r="BB28" i="4"/>
  <c r="BC28" i="4" l="1"/>
  <c r="BE1" i="4"/>
  <c r="BD27" i="4"/>
  <c r="BD7" i="4"/>
  <c r="BD45" i="4"/>
  <c r="BD46" i="4"/>
  <c r="BD40" i="4"/>
  <c r="BD30" i="4"/>
  <c r="BD36" i="4"/>
  <c r="BD26" i="4"/>
  <c r="BC47" i="4"/>
  <c r="BD28" i="4" l="1"/>
  <c r="BD47" i="4"/>
  <c r="BE26" i="4"/>
  <c r="BE30" i="4"/>
  <c r="BE46" i="4"/>
  <c r="BE40" i="4"/>
  <c r="BE27" i="4"/>
  <c r="BE36" i="4"/>
  <c r="BF1" i="4"/>
  <c r="BE45" i="4"/>
  <c r="BE7" i="4"/>
  <c r="BE47" i="4" l="1"/>
  <c r="BF36" i="4"/>
  <c r="BF45" i="4"/>
  <c r="BF27" i="4"/>
  <c r="BG1" i="4"/>
  <c r="BF26" i="4"/>
  <c r="BF40" i="4"/>
  <c r="BF30" i="4"/>
  <c r="BF46" i="4"/>
  <c r="BF7" i="4"/>
  <c r="BE28" i="4"/>
  <c r="BF28" i="4" l="1"/>
  <c r="BF47" i="4"/>
  <c r="BH1" i="4"/>
  <c r="BG27" i="4"/>
  <c r="BG30" i="4"/>
  <c r="BG45" i="4"/>
  <c r="BG40" i="4"/>
  <c r="BG46" i="4"/>
  <c r="BG26" i="4"/>
  <c r="BG36" i="4"/>
  <c r="BG7" i="4"/>
  <c r="BG28" i="4" l="1"/>
  <c r="BG47" i="4"/>
  <c r="BH27" i="4"/>
  <c r="BH7" i="4"/>
  <c r="BI1" i="4"/>
  <c r="BH40" i="4"/>
  <c r="BH45" i="4"/>
  <c r="BH36" i="4"/>
  <c r="BH30" i="4"/>
  <c r="BH46" i="4"/>
  <c r="BH26" i="4"/>
  <c r="BH28" i="4" l="1"/>
  <c r="BI7" i="4"/>
  <c r="BI45" i="4"/>
  <c r="BI27" i="4"/>
  <c r="BI40" i="4"/>
  <c r="BI46" i="4"/>
  <c r="BI30" i="4"/>
  <c r="BI26" i="4"/>
  <c r="BJ1" i="4"/>
  <c r="BI36" i="4"/>
  <c r="BH47" i="4"/>
  <c r="BI28" i="4" l="1"/>
  <c r="BJ36" i="4"/>
  <c r="BJ7" i="4"/>
  <c r="BJ27" i="4"/>
  <c r="BJ40" i="4"/>
  <c r="BJ45" i="4"/>
  <c r="BK1" i="4"/>
  <c r="BJ30" i="4"/>
  <c r="BJ26" i="4"/>
  <c r="BJ46" i="4"/>
  <c r="BI47" i="4"/>
  <c r="BJ28" i="4" l="1"/>
  <c r="BL1" i="4"/>
  <c r="BK30" i="4"/>
  <c r="BK36" i="4"/>
  <c r="BK23" i="4"/>
  <c r="BK40" i="4"/>
  <c r="BK45" i="4"/>
  <c r="BK31" i="4"/>
  <c r="BK26" i="4"/>
  <c r="BK46" i="4"/>
  <c r="BK27" i="4"/>
  <c r="BK7" i="4"/>
  <c r="BJ47" i="4"/>
  <c r="BK32" i="4" l="1"/>
  <c r="BK28" i="4"/>
  <c r="BL7" i="4"/>
  <c r="BL26" i="4"/>
  <c r="BL36" i="4"/>
  <c r="BL31" i="4"/>
  <c r="BL23" i="4"/>
  <c r="BM1" i="4"/>
  <c r="BL45" i="4"/>
  <c r="BL40" i="4"/>
  <c r="BL27" i="4"/>
  <c r="BL46" i="4"/>
  <c r="BL30" i="4"/>
  <c r="BK47" i="4"/>
  <c r="BL32" i="4" l="1"/>
  <c r="BL47" i="4"/>
  <c r="BM26" i="4"/>
  <c r="BM31" i="4"/>
  <c r="BM23" i="4"/>
  <c r="BM27" i="4"/>
  <c r="BM30" i="4"/>
  <c r="BN1" i="4"/>
  <c r="BM46" i="4"/>
  <c r="BM40" i="4"/>
  <c r="BM36" i="4"/>
  <c r="BM45" i="4"/>
  <c r="BM7" i="4"/>
  <c r="BL28" i="4"/>
  <c r="BM28" i="4" l="1"/>
  <c r="BM47" i="4"/>
  <c r="BN36" i="4"/>
  <c r="BN7" i="4"/>
  <c r="BO1" i="4"/>
  <c r="BN46" i="4"/>
  <c r="BN45" i="4"/>
  <c r="BN30" i="4"/>
  <c r="BN40" i="4"/>
  <c r="BN27" i="4"/>
  <c r="BN23" i="4"/>
  <c r="BN26" i="4"/>
  <c r="BN31" i="4"/>
  <c r="BM32" i="4"/>
  <c r="BN32" i="4" l="1"/>
  <c r="BN28" i="4"/>
  <c r="BN47" i="4"/>
  <c r="BO45" i="4"/>
  <c r="BO31" i="4"/>
  <c r="BO23" i="4"/>
  <c r="BO46" i="4"/>
  <c r="BO36" i="4"/>
  <c r="BO26" i="4"/>
  <c r="BO40" i="4"/>
  <c r="BO27" i="4"/>
  <c r="BO30" i="4"/>
  <c r="BP1" i="4"/>
  <c r="BO7" i="4"/>
  <c r="BO28" i="4" l="1"/>
  <c r="BO32" i="4"/>
  <c r="BP7" i="4"/>
  <c r="BP26" i="4"/>
  <c r="BP45" i="4"/>
  <c r="BP36" i="4"/>
  <c r="BP23" i="4"/>
  <c r="BP27" i="4"/>
  <c r="BP40" i="4"/>
  <c r="BP46" i="4"/>
  <c r="BQ1" i="4"/>
  <c r="BP31" i="4"/>
  <c r="BP30" i="4"/>
  <c r="BO47" i="4"/>
  <c r="BP28" i="4" l="1"/>
  <c r="BP32" i="4"/>
  <c r="BQ23" i="4"/>
  <c r="BQ27" i="4"/>
  <c r="BQ36" i="4"/>
  <c r="BQ7" i="4"/>
  <c r="BQ46" i="4"/>
  <c r="BQ26" i="4"/>
  <c r="BQ40" i="4"/>
  <c r="BQ45" i="4"/>
  <c r="BR1" i="4"/>
  <c r="BQ30" i="4"/>
  <c r="BQ31" i="4"/>
  <c r="BP47" i="4"/>
  <c r="BQ28" i="4" l="1"/>
  <c r="BQ47" i="4"/>
  <c r="BQ32" i="4"/>
  <c r="BR36" i="4"/>
  <c r="BR26" i="4"/>
  <c r="BR7" i="4"/>
  <c r="BR46" i="4"/>
  <c r="BR40" i="4"/>
  <c r="BR45" i="4"/>
  <c r="BR30" i="4"/>
  <c r="BR27" i="4"/>
  <c r="BS1" i="4"/>
  <c r="BR23" i="4"/>
  <c r="BR31" i="4"/>
  <c r="BR32" i="4" l="1"/>
  <c r="BR47" i="4"/>
  <c r="BR28" i="4"/>
  <c r="BS45" i="4"/>
  <c r="BS26" i="4"/>
  <c r="BS40" i="4"/>
  <c r="BS7" i="4"/>
  <c r="BS46" i="4"/>
  <c r="BS27" i="4"/>
  <c r="BS30" i="4"/>
  <c r="BS23" i="4"/>
  <c r="BS36" i="4"/>
  <c r="BT1" i="4"/>
  <c r="BS31" i="4"/>
  <c r="BS32" i="4" l="1"/>
  <c r="BT45" i="4"/>
  <c r="BT46" i="4"/>
  <c r="BT36" i="4"/>
  <c r="BT31" i="4"/>
  <c r="BU1" i="4"/>
  <c r="BT27" i="4"/>
  <c r="BT30" i="4"/>
  <c r="BT26" i="4"/>
  <c r="BT40" i="4"/>
  <c r="BT23" i="4"/>
  <c r="BT7" i="4"/>
  <c r="BS28" i="4"/>
  <c r="BS47" i="4"/>
  <c r="BT28" i="4" l="1"/>
  <c r="BT32" i="4"/>
  <c r="BU23" i="4"/>
  <c r="BU27" i="4"/>
  <c r="BU36" i="4"/>
  <c r="BU46" i="4"/>
  <c r="BU7" i="4"/>
  <c r="BU26" i="4"/>
  <c r="BU40" i="4"/>
  <c r="BU30" i="4"/>
  <c r="BU45" i="4"/>
  <c r="BU31" i="4"/>
  <c r="BV1" i="4"/>
  <c r="BT47" i="4"/>
  <c r="BU32" i="4" l="1"/>
  <c r="BU28" i="4"/>
  <c r="BV26" i="4"/>
  <c r="BV30" i="4"/>
  <c r="BV40" i="4"/>
  <c r="BV36" i="4"/>
  <c r="BV45" i="4"/>
  <c r="BV27" i="4"/>
  <c r="BV46" i="4"/>
  <c r="BW1" i="4"/>
  <c r="BV23" i="4"/>
  <c r="BV7" i="4"/>
  <c r="BV31" i="4"/>
  <c r="BU47" i="4"/>
  <c r="BV28" i="4" l="1"/>
  <c r="BV47" i="4"/>
  <c r="BW45" i="4"/>
  <c r="BW23" i="4"/>
  <c r="BX1" i="4"/>
  <c r="BW31" i="4"/>
  <c r="BW7" i="4"/>
  <c r="BW46" i="4"/>
  <c r="BW36" i="4"/>
  <c r="BW26" i="4"/>
  <c r="BW27" i="4"/>
  <c r="BW40" i="4"/>
  <c r="BW30" i="4"/>
  <c r="BV32" i="4"/>
  <c r="BW32" i="4" l="1"/>
  <c r="BX7" i="4"/>
  <c r="BX46" i="4"/>
  <c r="BX27" i="4"/>
  <c r="BX40" i="4"/>
  <c r="BX45" i="4"/>
  <c r="BX26" i="4"/>
  <c r="BY1" i="4"/>
  <c r="BX31" i="4"/>
  <c r="BX23" i="4"/>
  <c r="BX30" i="4"/>
  <c r="BX36" i="4"/>
  <c r="BW47" i="4"/>
  <c r="BW28" i="4"/>
  <c r="BX28" i="4" l="1"/>
  <c r="BY7" i="4"/>
  <c r="BY45" i="4"/>
  <c r="BY27" i="4"/>
  <c r="BY40" i="4"/>
  <c r="BY46" i="4"/>
  <c r="BY36" i="4"/>
  <c r="BY23" i="4"/>
  <c r="BZ1" i="4"/>
  <c r="BY31" i="4"/>
  <c r="BY26" i="4"/>
  <c r="BY30" i="4"/>
  <c r="BX47" i="4"/>
  <c r="BX32" i="4"/>
  <c r="BY28" i="4" l="1"/>
  <c r="BY32" i="4"/>
  <c r="BY47" i="4"/>
  <c r="BZ26" i="4"/>
  <c r="BZ40" i="4"/>
  <c r="BZ45" i="4"/>
  <c r="CA1" i="4"/>
  <c r="BZ36" i="4"/>
  <c r="BZ7" i="4"/>
  <c r="BZ23" i="4"/>
  <c r="BZ31" i="4"/>
  <c r="BZ46" i="4"/>
  <c r="BZ27" i="4"/>
  <c r="BZ30" i="4"/>
  <c r="CA7" i="4" l="1"/>
  <c r="CB1" i="4"/>
  <c r="CA23" i="4"/>
  <c r="CA36" i="4"/>
  <c r="CA26" i="4"/>
  <c r="CA46" i="4"/>
  <c r="CA27" i="4"/>
  <c r="CA45" i="4"/>
  <c r="CA31" i="4"/>
  <c r="CA40" i="4"/>
  <c r="CA30" i="4"/>
  <c r="BZ47" i="4"/>
  <c r="BZ28" i="4"/>
  <c r="BZ32" i="4"/>
  <c r="CA47" i="4" l="1"/>
  <c r="CA28" i="4"/>
  <c r="CA32" i="4"/>
  <c r="CB45" i="4"/>
  <c r="CB40" i="4"/>
  <c r="CB31" i="4"/>
  <c r="CB23" i="4"/>
  <c r="CB27" i="4"/>
  <c r="CB7" i="4"/>
  <c r="CC1" i="4"/>
  <c r="CB30" i="4"/>
  <c r="CB46" i="4"/>
  <c r="CB36" i="4"/>
  <c r="CB26" i="4"/>
  <c r="CB28" i="4" l="1"/>
  <c r="CB32" i="4"/>
  <c r="CB47" i="4"/>
  <c r="CD1" i="4"/>
  <c r="CC31" i="4"/>
  <c r="CC7" i="4"/>
  <c r="CC27" i="4"/>
  <c r="CC40" i="4"/>
  <c r="CC26" i="4"/>
  <c r="CC46" i="4"/>
  <c r="CC36" i="4"/>
  <c r="CC45" i="4"/>
  <c r="CC23" i="4"/>
  <c r="CC30" i="4"/>
  <c r="CC28" i="4" l="1"/>
  <c r="CC47" i="4"/>
  <c r="CC32" i="4"/>
  <c r="CD23" i="4"/>
  <c r="CD46" i="4"/>
  <c r="CD31" i="4"/>
  <c r="CD45" i="4"/>
  <c r="CD30" i="4"/>
  <c r="CD27" i="4"/>
  <c r="CD36" i="4"/>
  <c r="CD26" i="4"/>
  <c r="CD40" i="4"/>
  <c r="CD7" i="4"/>
  <c r="CE1" i="4"/>
  <c r="CD32" i="4" l="1"/>
  <c r="CD28" i="4"/>
  <c r="CE7" i="4"/>
  <c r="CE46" i="4"/>
  <c r="CE36" i="4"/>
  <c r="CE23" i="4"/>
  <c r="CE31" i="4"/>
  <c r="CE26" i="4"/>
  <c r="CE40" i="4"/>
  <c r="CE30" i="4"/>
  <c r="CE45" i="4"/>
  <c r="CE27" i="4"/>
  <c r="CF1" i="4"/>
  <c r="CD47" i="4"/>
  <c r="CE28" i="4" l="1"/>
  <c r="CE47" i="4"/>
  <c r="CF45" i="4"/>
  <c r="CF7" i="4"/>
  <c r="CG1" i="4"/>
  <c r="CF40" i="4"/>
  <c r="CF27" i="4"/>
  <c r="CF46" i="4"/>
  <c r="CF26" i="4"/>
  <c r="CF31" i="4"/>
  <c r="CF23" i="4"/>
  <c r="CF30" i="4"/>
  <c r="CF36" i="4"/>
  <c r="CE32" i="4"/>
  <c r="CF32" i="4" l="1"/>
  <c r="CF28" i="4"/>
  <c r="CF47" i="4"/>
  <c r="CG45" i="4"/>
  <c r="CG31" i="4"/>
  <c r="CG27" i="4"/>
  <c r="CG46" i="4"/>
  <c r="CG23" i="4"/>
  <c r="CH1" i="4"/>
  <c r="CG40" i="4"/>
  <c r="CG30" i="4"/>
  <c r="CG36" i="4"/>
  <c r="CG26" i="4"/>
  <c r="CG7" i="4"/>
  <c r="CG32" i="4" l="1"/>
  <c r="CG28" i="4"/>
  <c r="CG47" i="4"/>
  <c r="CH40" i="4"/>
  <c r="CH45" i="4"/>
  <c r="CH27" i="4"/>
  <c r="CH36" i="4"/>
  <c r="CH46" i="4"/>
  <c r="CH7" i="4"/>
  <c r="CH23" i="4"/>
  <c r="CH30" i="4"/>
  <c r="CH26" i="4"/>
  <c r="CI1" i="4"/>
  <c r="CH31" i="4"/>
  <c r="CI27" i="4" l="1"/>
  <c r="CI40" i="4"/>
  <c r="CI7" i="4"/>
  <c r="CI26" i="4"/>
  <c r="CI36" i="4"/>
  <c r="CI30" i="4"/>
  <c r="CI46" i="4"/>
  <c r="CI45" i="4"/>
  <c r="CJ1" i="4"/>
  <c r="CI23" i="4"/>
  <c r="CI31" i="4"/>
  <c r="CH47" i="4"/>
  <c r="CH32" i="4"/>
  <c r="CH28" i="4"/>
  <c r="CI28" i="4" l="1"/>
  <c r="CK1" i="4"/>
  <c r="CJ27" i="4"/>
  <c r="CJ40" i="4"/>
  <c r="CJ45" i="4"/>
  <c r="CJ30" i="4"/>
  <c r="CJ23" i="4"/>
  <c r="CJ46" i="4"/>
  <c r="CJ31" i="4"/>
  <c r="CJ7" i="4"/>
  <c r="CJ26" i="4"/>
  <c r="CJ36" i="4"/>
  <c r="CI32" i="4"/>
  <c r="CI47" i="4"/>
  <c r="CJ28" i="4" l="1"/>
  <c r="CJ32" i="4"/>
  <c r="CJ47" i="4"/>
  <c r="CK23" i="4"/>
  <c r="CK45" i="4"/>
  <c r="CK36" i="4"/>
  <c r="CL1" i="4"/>
  <c r="CK30" i="4"/>
  <c r="CK7" i="4"/>
  <c r="CK27" i="4"/>
  <c r="CK26" i="4"/>
  <c r="CK40" i="4"/>
  <c r="CK46" i="4"/>
  <c r="CK31" i="4"/>
  <c r="CK47" i="4" l="1"/>
  <c r="CK32" i="4"/>
  <c r="CK28" i="4"/>
  <c r="CL26" i="4"/>
  <c r="CL30" i="4"/>
  <c r="CL40" i="4"/>
  <c r="CL45" i="4"/>
  <c r="CL27" i="4"/>
  <c r="CL7" i="4"/>
  <c r="CL46" i="4"/>
  <c r="CL36" i="4"/>
  <c r="CL23" i="4"/>
  <c r="CL31" i="4"/>
  <c r="CM1" i="4"/>
  <c r="CL32" i="4" l="1"/>
  <c r="CL47" i="4"/>
  <c r="CL28" i="4"/>
  <c r="CM30" i="4"/>
  <c r="CM36" i="4"/>
  <c r="CM45" i="4"/>
  <c r="CM26" i="4"/>
  <c r="CM27" i="4"/>
  <c r="CM7" i="4"/>
  <c r="CM46" i="4"/>
  <c r="CM40" i="4"/>
  <c r="CM31" i="4"/>
  <c r="CM32" i="4" s="1"/>
  <c r="CM23" i="4"/>
  <c r="CN1" i="4"/>
  <c r="CM28" i="4" l="1"/>
  <c r="CM47" i="4"/>
  <c r="CN23" i="4"/>
  <c r="CN45" i="4"/>
  <c r="CO1" i="4"/>
  <c r="CN46" i="4"/>
  <c r="CN30" i="4"/>
  <c r="CN31" i="4"/>
  <c r="CN27" i="4"/>
  <c r="CN40" i="4"/>
  <c r="CN7" i="4"/>
  <c r="CN26" i="4"/>
  <c r="CN36" i="4"/>
  <c r="CN28" i="4" l="1"/>
  <c r="CN47" i="4"/>
  <c r="CN32" i="4"/>
  <c r="CO45" i="4"/>
  <c r="CO27" i="4"/>
  <c r="CO46" i="4"/>
  <c r="CO26" i="4"/>
  <c r="CO36" i="4"/>
  <c r="CO31" i="4"/>
  <c r="CP1" i="4"/>
  <c r="CO23" i="4"/>
  <c r="CO30" i="4"/>
  <c r="CO40" i="4"/>
  <c r="CO7" i="4"/>
  <c r="CO32" i="4" l="1"/>
  <c r="CO47" i="4"/>
  <c r="CP26" i="4"/>
  <c r="CP40" i="4"/>
  <c r="CP45" i="4"/>
  <c r="CP27" i="4"/>
  <c r="CP36" i="4"/>
  <c r="CQ1" i="4"/>
  <c r="CP7" i="4"/>
  <c r="CP31" i="4"/>
  <c r="CP23" i="4"/>
  <c r="CP30" i="4"/>
  <c r="CP46" i="4"/>
  <c r="CO28" i="4"/>
  <c r="CP32" i="4" l="1"/>
  <c r="CP28" i="4"/>
  <c r="CP47" i="4"/>
  <c r="CQ46" i="4"/>
  <c r="CQ27" i="4"/>
  <c r="CQ40" i="4"/>
  <c r="CQ36" i="4"/>
  <c r="CR1" i="4"/>
  <c r="CQ31" i="4"/>
  <c r="CQ26" i="4"/>
  <c r="CQ45" i="4"/>
  <c r="CQ7" i="4"/>
  <c r="CQ23" i="4"/>
  <c r="CQ30" i="4"/>
  <c r="CQ28" i="4" l="1"/>
  <c r="CQ47" i="4"/>
  <c r="CR26" i="4"/>
  <c r="CR7" i="4"/>
  <c r="CR31" i="4"/>
  <c r="CR46" i="4"/>
  <c r="CR36" i="4"/>
  <c r="CS1" i="4"/>
  <c r="CR45" i="4"/>
  <c r="CR23" i="4"/>
  <c r="CR30" i="4"/>
  <c r="CR40" i="4"/>
  <c r="CR27" i="4"/>
  <c r="CQ32" i="4"/>
  <c r="CR28" i="4" l="1"/>
  <c r="CR47" i="4"/>
  <c r="CR32" i="4"/>
  <c r="CS7" i="4"/>
  <c r="CS26" i="4"/>
  <c r="CS30" i="4"/>
  <c r="CS40" i="4"/>
  <c r="CS45" i="4"/>
  <c r="CS36" i="4"/>
  <c r="CT1" i="4"/>
  <c r="CS31" i="4"/>
  <c r="CS46" i="4"/>
  <c r="CS27" i="4"/>
  <c r="CS23" i="4"/>
  <c r="CS32" i="4" l="1"/>
  <c r="CT7" i="4"/>
  <c r="CT45" i="4"/>
  <c r="CT27" i="4"/>
  <c r="CT40" i="4"/>
  <c r="CT26" i="4"/>
  <c r="CT46" i="4"/>
  <c r="CT23" i="4"/>
  <c r="CT31" i="4"/>
  <c r="CU1" i="4"/>
  <c r="CT36" i="4"/>
  <c r="CT30" i="4"/>
  <c r="CS28" i="4"/>
  <c r="CS47" i="4"/>
  <c r="CT28" i="4" l="1"/>
  <c r="CT32" i="4"/>
  <c r="CT47" i="4"/>
  <c r="CV1" i="4"/>
  <c r="CU26" i="4"/>
  <c r="CU31" i="4"/>
  <c r="CU40" i="4"/>
  <c r="CU46" i="4"/>
  <c r="CU23" i="4"/>
  <c r="CU30" i="4"/>
  <c r="CU27" i="4"/>
  <c r="CU36" i="4"/>
  <c r="CU45" i="4"/>
  <c r="CU7" i="4"/>
  <c r="CU32" i="4" l="1"/>
  <c r="CV7" i="4"/>
  <c r="CV23" i="4"/>
  <c r="CV46" i="4"/>
  <c r="CV30" i="4"/>
  <c r="CV36" i="4"/>
  <c r="CV27" i="4"/>
  <c r="CV31" i="4"/>
  <c r="CW1" i="4"/>
  <c r="CV26" i="4"/>
  <c r="CV40" i="4"/>
  <c r="CV45" i="4"/>
  <c r="CU47" i="4"/>
  <c r="CU28" i="4"/>
  <c r="CV32" i="4" l="1"/>
  <c r="CV28" i="4"/>
  <c r="CV47" i="4"/>
  <c r="CW27" i="4"/>
  <c r="CW23" i="4"/>
  <c r="CW46" i="4"/>
  <c r="CW30" i="4"/>
  <c r="CW40" i="4"/>
  <c r="CX1" i="4"/>
  <c r="CW26" i="4"/>
  <c r="CW7" i="4"/>
  <c r="CW36" i="4"/>
  <c r="CW45" i="4"/>
  <c r="CW31" i="4"/>
  <c r="CW32" i="4" l="1"/>
  <c r="CX46" i="4"/>
  <c r="CX27" i="4"/>
  <c r="CX31" i="4"/>
  <c r="CX40" i="4"/>
  <c r="CX23" i="4"/>
  <c r="CX36" i="4"/>
  <c r="CX45" i="4"/>
  <c r="CX7" i="4"/>
  <c r="CX26" i="4"/>
  <c r="CY1" i="4"/>
  <c r="CX30" i="4"/>
  <c r="CW47" i="4"/>
  <c r="CW28" i="4"/>
  <c r="CX28" i="4" l="1"/>
  <c r="CY23" i="4"/>
  <c r="CY26" i="4"/>
  <c r="CY40" i="4"/>
  <c r="CY7" i="4"/>
  <c r="CY46" i="4"/>
  <c r="CY45" i="4"/>
  <c r="CY36" i="4"/>
  <c r="CY30" i="4"/>
  <c r="CY27" i="4"/>
  <c r="CZ1" i="4"/>
  <c r="CY31" i="4"/>
  <c r="CX47" i="4"/>
  <c r="CX32" i="4"/>
  <c r="CY32" i="4" l="1"/>
  <c r="CY47" i="4"/>
  <c r="CY28" i="4"/>
  <c r="DA1" i="4"/>
  <c r="CZ46" i="4"/>
  <c r="CZ36" i="4"/>
  <c r="CZ31" i="4"/>
  <c r="CZ23" i="4"/>
  <c r="CZ26" i="4"/>
  <c r="CZ40" i="4"/>
  <c r="CZ30" i="4"/>
  <c r="CZ27" i="4"/>
  <c r="CZ45" i="4"/>
  <c r="CZ7" i="4"/>
  <c r="CZ47" i="4" l="1"/>
  <c r="CZ32" i="4"/>
  <c r="CZ28" i="4"/>
  <c r="DB1" i="4"/>
  <c r="DA30" i="4"/>
  <c r="DA40" i="4"/>
  <c r="DA23" i="4"/>
  <c r="DA27" i="4"/>
  <c r="DA45" i="4"/>
  <c r="DA7" i="4"/>
  <c r="DA46" i="4"/>
  <c r="DA31" i="4"/>
  <c r="DA36" i="4"/>
  <c r="DA26" i="4"/>
  <c r="DA32" i="4" l="1"/>
  <c r="DA28" i="4"/>
  <c r="DA47" i="4"/>
  <c r="DB26" i="4"/>
  <c r="DB30" i="4"/>
  <c r="DB31" i="4"/>
  <c r="DB46" i="4"/>
  <c r="DB7" i="4"/>
  <c r="DB36" i="4"/>
  <c r="DC1" i="4"/>
  <c r="DB45" i="4"/>
  <c r="DB23" i="4"/>
  <c r="DB27" i="4"/>
  <c r="DB40" i="4"/>
  <c r="DB32" i="4" l="1"/>
  <c r="DB47" i="4"/>
  <c r="DB28" i="4"/>
  <c r="DC23" i="4"/>
  <c r="DC26" i="4"/>
  <c r="DC7" i="4"/>
  <c r="DC45" i="4"/>
  <c r="DC27" i="4"/>
  <c r="DD1" i="4"/>
  <c r="DC31" i="4"/>
  <c r="DC46" i="4"/>
  <c r="DC36" i="4"/>
  <c r="DC30" i="4"/>
  <c r="DC40" i="4"/>
  <c r="DC32" i="4" l="1"/>
  <c r="DD7" i="4"/>
  <c r="DD23" i="4"/>
  <c r="DE1" i="4"/>
  <c r="DD26" i="4"/>
  <c r="DD30" i="4"/>
  <c r="DD31" i="4"/>
  <c r="DD27" i="4"/>
  <c r="DD46" i="4"/>
  <c r="DD40" i="4"/>
  <c r="DD45" i="4"/>
  <c r="DD36" i="4"/>
  <c r="DC47" i="4"/>
  <c r="DC28" i="4"/>
  <c r="DD32" i="4" l="1"/>
  <c r="DD28" i="4"/>
  <c r="DD47" i="4"/>
  <c r="DE45" i="4"/>
  <c r="DE27" i="4"/>
  <c r="DE40" i="4"/>
  <c r="DE7" i="4"/>
  <c r="DF1" i="4"/>
  <c r="DE26" i="4"/>
  <c r="DE36" i="4"/>
  <c r="DE31" i="4"/>
  <c r="DE23" i="4"/>
  <c r="DE46" i="4"/>
  <c r="DE30" i="4"/>
  <c r="DE28" i="4" l="1"/>
  <c r="DE32" i="4"/>
  <c r="DF27" i="4"/>
  <c r="DF7" i="4"/>
  <c r="DF23" i="4"/>
  <c r="DF46" i="4"/>
  <c r="DF31" i="4"/>
  <c r="DF30" i="4"/>
  <c r="DF45" i="4"/>
  <c r="DF26" i="4"/>
  <c r="DF36" i="4"/>
  <c r="DG1" i="4"/>
  <c r="DF40" i="4"/>
  <c r="DE47" i="4"/>
  <c r="DF32" i="4" l="1"/>
  <c r="DG30" i="4"/>
  <c r="DG36" i="4"/>
  <c r="DG31" i="4"/>
  <c r="DG46" i="4"/>
  <c r="DG27" i="4"/>
  <c r="DG40" i="4"/>
  <c r="DG45" i="4"/>
  <c r="DG7" i="4"/>
  <c r="DH1" i="4"/>
  <c r="DG26" i="4"/>
  <c r="DG23" i="4"/>
  <c r="DF47" i="4"/>
  <c r="DF28" i="4"/>
  <c r="DG32" i="4" l="1"/>
  <c r="DG28" i="4"/>
  <c r="DH7" i="4"/>
  <c r="DH27" i="4"/>
  <c r="DH30" i="4"/>
  <c r="DH26" i="4"/>
  <c r="DH46" i="4"/>
  <c r="DH40" i="4"/>
  <c r="DH36" i="4"/>
  <c r="DH45" i="4"/>
  <c r="DI1" i="4"/>
  <c r="DH31" i="4"/>
  <c r="DH23" i="4"/>
  <c r="DG47" i="4"/>
  <c r="DH32" i="4" l="1"/>
  <c r="DH28" i="4"/>
  <c r="DI46" i="4"/>
  <c r="DI27" i="4"/>
  <c r="DI40" i="4"/>
  <c r="DI23" i="4"/>
  <c r="DI26" i="4"/>
  <c r="DI36" i="4"/>
  <c r="DI7" i="4"/>
  <c r="DI45" i="4"/>
  <c r="DI30" i="4"/>
  <c r="DI31" i="4"/>
  <c r="DJ1" i="4"/>
  <c r="DH47" i="4"/>
  <c r="DI28" i="4" l="1"/>
  <c r="DI32" i="4"/>
  <c r="DJ23" i="4"/>
  <c r="DJ27" i="4"/>
  <c r="DJ40" i="4"/>
  <c r="DJ31" i="4"/>
  <c r="DJ45" i="4"/>
  <c r="DJ26" i="4"/>
  <c r="DJ7" i="4"/>
  <c r="DJ46" i="4"/>
  <c r="DJ36" i="4"/>
  <c r="DK1" i="4"/>
  <c r="DJ30" i="4"/>
  <c r="DI47" i="4"/>
  <c r="DJ28" i="4" l="1"/>
  <c r="DJ47" i="4"/>
  <c r="DL1" i="4"/>
  <c r="DK23" i="4"/>
  <c r="DK27" i="4"/>
  <c r="DK46" i="4"/>
  <c r="DK30" i="4"/>
  <c r="DK31" i="4"/>
  <c r="DK40" i="4"/>
  <c r="DK45" i="4"/>
  <c r="DK36" i="4"/>
  <c r="DK26" i="4"/>
  <c r="DK7" i="4"/>
  <c r="DJ32" i="4"/>
  <c r="DK28" i="4" l="1"/>
  <c r="DK32" i="4"/>
  <c r="DK47" i="4"/>
  <c r="DL7" i="4"/>
  <c r="DL27" i="4"/>
  <c r="DL23" i="4"/>
  <c r="DM1" i="4"/>
  <c r="DL31" i="4"/>
  <c r="DL46" i="4"/>
  <c r="DL30" i="4"/>
  <c r="DL45" i="4"/>
  <c r="DL40" i="4"/>
  <c r="DL26" i="4"/>
  <c r="DL36" i="4"/>
  <c r="DN1" i="4" l="1"/>
  <c r="DM27" i="4"/>
  <c r="DM36" i="4"/>
  <c r="DM46" i="4"/>
  <c r="DM30" i="4"/>
  <c r="DM40" i="4"/>
  <c r="DM7" i="4"/>
  <c r="DM45" i="4"/>
  <c r="DM26" i="4"/>
  <c r="DM23" i="4"/>
  <c r="DM31" i="4"/>
  <c r="DL28" i="4"/>
  <c r="DL47" i="4"/>
  <c r="DL32" i="4"/>
  <c r="DM28" i="4" l="1"/>
  <c r="DM32" i="4"/>
  <c r="DM47" i="4"/>
  <c r="DN46" i="4"/>
  <c r="DN7" i="4"/>
  <c r="DO1" i="4"/>
  <c r="DN45" i="4"/>
  <c r="DN26" i="4"/>
  <c r="DN30" i="4"/>
  <c r="DN36" i="4"/>
  <c r="DN23" i="4"/>
  <c r="DN27" i="4"/>
  <c r="DN31" i="4"/>
  <c r="DN32" i="4" s="1"/>
  <c r="DN40" i="4"/>
  <c r="DN28" i="4" l="1"/>
  <c r="DN47" i="4"/>
  <c r="DO23" i="4"/>
  <c r="DO46" i="4"/>
  <c r="DO27" i="4"/>
  <c r="DO31" i="4"/>
  <c r="DO45" i="4"/>
  <c r="DO7" i="4"/>
  <c r="DO26" i="4"/>
  <c r="DO36" i="4"/>
  <c r="DP1" i="4"/>
  <c r="DO30" i="4"/>
  <c r="DO40" i="4"/>
  <c r="DO28" i="4" l="1"/>
  <c r="DO32" i="4"/>
  <c r="DP7" i="4"/>
  <c r="DQ1" i="4"/>
  <c r="DP46" i="4"/>
  <c r="DP36" i="4"/>
  <c r="DP45" i="4"/>
  <c r="DP27" i="4"/>
  <c r="DP30" i="4"/>
  <c r="DP40" i="4"/>
  <c r="DP23" i="4"/>
  <c r="DP26" i="4"/>
  <c r="DP31" i="4"/>
  <c r="DO47" i="4"/>
  <c r="DP28" i="4" l="1"/>
  <c r="DP32" i="4"/>
  <c r="DQ23" i="4"/>
  <c r="DQ27" i="4"/>
  <c r="DQ40" i="4"/>
  <c r="DQ7" i="4"/>
  <c r="DQ45" i="4"/>
  <c r="DQ30" i="4"/>
  <c r="DQ26" i="4"/>
  <c r="DQ31" i="4"/>
  <c r="DR1" i="4"/>
  <c r="DQ36" i="4"/>
  <c r="DQ46" i="4"/>
  <c r="DP47" i="4"/>
  <c r="DQ32" i="4" l="1"/>
  <c r="DR45" i="4"/>
  <c r="DS1" i="4"/>
  <c r="DR23" i="4"/>
  <c r="DR27" i="4"/>
  <c r="DR36" i="4"/>
  <c r="DR46" i="4"/>
  <c r="DR7" i="4"/>
  <c r="DR40" i="4"/>
  <c r="DR26" i="4"/>
  <c r="DR30" i="4"/>
  <c r="DR31" i="4"/>
  <c r="DQ28" i="4"/>
  <c r="DQ47" i="4"/>
  <c r="DR32" i="4" l="1"/>
  <c r="DR28" i="4"/>
  <c r="DS46" i="4"/>
  <c r="DS31" i="4"/>
  <c r="DS26" i="4"/>
  <c r="DS30" i="4"/>
  <c r="DS36" i="4"/>
  <c r="DS40" i="4"/>
  <c r="DS45" i="4"/>
  <c r="DS7" i="4"/>
  <c r="DT1" i="4"/>
  <c r="DS27" i="4"/>
  <c r="DS23" i="4"/>
  <c r="DR47" i="4"/>
  <c r="DS32" i="4" l="1"/>
  <c r="DS47" i="4"/>
  <c r="DT7" i="4"/>
  <c r="DT46" i="4"/>
  <c r="DT27" i="4"/>
  <c r="DT36" i="4"/>
  <c r="DT45" i="4"/>
  <c r="DT40" i="4"/>
  <c r="DT26" i="4"/>
  <c r="DT30" i="4"/>
  <c r="DT31" i="4"/>
  <c r="DT23" i="4"/>
  <c r="DU1" i="4"/>
  <c r="DS28" i="4"/>
  <c r="DT28" i="4" l="1"/>
  <c r="DU23" i="4"/>
  <c r="DV1" i="4"/>
  <c r="DU26" i="4"/>
  <c r="DU31" i="4"/>
  <c r="DU45" i="4"/>
  <c r="DU27" i="4"/>
  <c r="DU36" i="4"/>
  <c r="DU46" i="4"/>
  <c r="DU30" i="4"/>
  <c r="DU40" i="4"/>
  <c r="DU7" i="4"/>
  <c r="DT32" i="4"/>
  <c r="DT47" i="4"/>
  <c r="DU32" i="4" l="1"/>
  <c r="DU28" i="4"/>
  <c r="DU47" i="4"/>
  <c r="DV40" i="4"/>
  <c r="DV26" i="4"/>
  <c r="DV31" i="4"/>
  <c r="DW1" i="4"/>
  <c r="DV45" i="4"/>
  <c r="DV27" i="4"/>
  <c r="DV7" i="4"/>
  <c r="DV23" i="4"/>
  <c r="DV46" i="4"/>
  <c r="DV36" i="4"/>
  <c r="DV30" i="4"/>
  <c r="DV32" i="4" l="1"/>
  <c r="DV28" i="4"/>
  <c r="DV47" i="4"/>
  <c r="DX1" i="4"/>
  <c r="DW30" i="4"/>
  <c r="DW36" i="4"/>
  <c r="DW7" i="4"/>
  <c r="DW46" i="4"/>
  <c r="DW27" i="4"/>
  <c r="DW26" i="4"/>
  <c r="DW45" i="4"/>
  <c r="DW31" i="4"/>
  <c r="DW40" i="4"/>
  <c r="DW23" i="4"/>
  <c r="DW28" i="4" l="1"/>
  <c r="DW32" i="4"/>
  <c r="DX7" i="4"/>
  <c r="DX23" i="4"/>
  <c r="DX46" i="4"/>
  <c r="DX40" i="4"/>
  <c r="DX27" i="4"/>
  <c r="DX36" i="4"/>
  <c r="DX31" i="4"/>
  <c r="DX26" i="4"/>
  <c r="DY1" i="4"/>
  <c r="DX45" i="4"/>
  <c r="DX30" i="4"/>
  <c r="DW47" i="4"/>
  <c r="DX28" i="4" l="1"/>
  <c r="DY46" i="4"/>
  <c r="DY27" i="4"/>
  <c r="DY36" i="4"/>
  <c r="DY45" i="4"/>
  <c r="DY30" i="4"/>
  <c r="DY40" i="4"/>
  <c r="DZ1" i="4"/>
  <c r="DY23" i="4"/>
  <c r="DY26" i="4"/>
  <c r="DY31" i="4"/>
  <c r="DY7" i="4"/>
  <c r="DX47" i="4"/>
  <c r="DX32" i="4"/>
  <c r="DY28" i="4" l="1"/>
  <c r="DY32" i="4"/>
  <c r="EA1" i="4"/>
  <c r="DZ30" i="4"/>
  <c r="DZ40" i="4"/>
  <c r="DZ46" i="4"/>
  <c r="DZ7" i="4"/>
  <c r="DZ45" i="4"/>
  <c r="DZ26" i="4"/>
  <c r="DZ31" i="4"/>
  <c r="DZ23" i="4"/>
  <c r="DZ27" i="4"/>
  <c r="DZ36" i="4"/>
  <c r="DY47" i="4"/>
  <c r="DZ28" i="4" l="1"/>
  <c r="EA45" i="4"/>
  <c r="EA27" i="4"/>
  <c r="EA31" i="4"/>
  <c r="EB1" i="4"/>
  <c r="EA26" i="4"/>
  <c r="EA36" i="4"/>
  <c r="EA40" i="4"/>
  <c r="EA46" i="4"/>
  <c r="EA30" i="4"/>
  <c r="EA7" i="4"/>
  <c r="EA23" i="4"/>
  <c r="DZ47" i="4"/>
  <c r="DZ32" i="4"/>
  <c r="EA28" i="4" l="1"/>
  <c r="EA32" i="4"/>
  <c r="EB7" i="4"/>
  <c r="EB27" i="4"/>
  <c r="EB26" i="4"/>
  <c r="EB45" i="4"/>
  <c r="EB31" i="4"/>
  <c r="EC1" i="4"/>
  <c r="EB30" i="4"/>
  <c r="EB36" i="4"/>
  <c r="EB23" i="4"/>
  <c r="EB46" i="4"/>
  <c r="EB40" i="4"/>
  <c r="EA47" i="4"/>
  <c r="EB28" i="4" l="1"/>
  <c r="ED1" i="4"/>
  <c r="EC27" i="4"/>
  <c r="EC40" i="4"/>
  <c r="EC45" i="4"/>
  <c r="EC30" i="4"/>
  <c r="EC7" i="4"/>
  <c r="EC23" i="4"/>
  <c r="EC31" i="4"/>
  <c r="EC46" i="4"/>
  <c r="EC36" i="4"/>
  <c r="EC26" i="4"/>
  <c r="EC28" i="4" s="1"/>
  <c r="EB32" i="4"/>
  <c r="EB47" i="4"/>
  <c r="EC32" i="4" l="1"/>
  <c r="EC47" i="4"/>
  <c r="ED45" i="4"/>
  <c r="ED26" i="4"/>
  <c r="ED30" i="4"/>
  <c r="ED40" i="4"/>
  <c r="ED23" i="4"/>
  <c r="EE1" i="4"/>
  <c r="ED31" i="4"/>
  <c r="ED46" i="4"/>
  <c r="ED27" i="4"/>
  <c r="ED7" i="4"/>
  <c r="ED36" i="4"/>
  <c r="ED32" i="4" l="1"/>
  <c r="EE45" i="4"/>
  <c r="EE26" i="4"/>
  <c r="EE40" i="4"/>
  <c r="EE7" i="4"/>
  <c r="EE23" i="4"/>
  <c r="EE27" i="4"/>
  <c r="EF1" i="4"/>
  <c r="EE31" i="4"/>
  <c r="EE46" i="4"/>
  <c r="EE30" i="4"/>
  <c r="EE36" i="4"/>
  <c r="ED28" i="4"/>
  <c r="ED47" i="4"/>
  <c r="EE32" i="4" l="1"/>
  <c r="EF45" i="4"/>
  <c r="EF30" i="4"/>
  <c r="EF40" i="4"/>
  <c r="EF23" i="4"/>
  <c r="EF26" i="4"/>
  <c r="EF46" i="4"/>
  <c r="EF31" i="4"/>
  <c r="EG1" i="4"/>
  <c r="EF27" i="4"/>
  <c r="EF36" i="4"/>
  <c r="EF7" i="4"/>
  <c r="EE28" i="4"/>
  <c r="EE47" i="4"/>
  <c r="EG46" i="4" l="1"/>
  <c r="EG36" i="4"/>
  <c r="EG27" i="4"/>
  <c r="EH1" i="4"/>
  <c r="EG7" i="4"/>
  <c r="EG23" i="4"/>
  <c r="EG30" i="4"/>
  <c r="EG40" i="4"/>
  <c r="EG26" i="4"/>
  <c r="EG31" i="4"/>
  <c r="EG45" i="4"/>
  <c r="EF32" i="4"/>
  <c r="EF47" i="4"/>
  <c r="EF28" i="4"/>
  <c r="EG32" i="4" l="1"/>
  <c r="EG28" i="4"/>
  <c r="EG47" i="4"/>
  <c r="EH45" i="4"/>
  <c r="EH26" i="4"/>
  <c r="EH30" i="4"/>
  <c r="EH40" i="4"/>
  <c r="EI1" i="4"/>
  <c r="EH23" i="4"/>
  <c r="EH46" i="4"/>
  <c r="EH7" i="4"/>
  <c r="EH36" i="4"/>
  <c r="EH27" i="4"/>
  <c r="EH31" i="4"/>
  <c r="EH28" i="4" l="1"/>
  <c r="EH32" i="4"/>
  <c r="EI46" i="4"/>
  <c r="EI31" i="4"/>
  <c r="EI45" i="4"/>
  <c r="EI36" i="4"/>
  <c r="EI30" i="4"/>
  <c r="EI26" i="4"/>
  <c r="EI7" i="4"/>
  <c r="EJ1" i="4"/>
  <c r="EI27" i="4"/>
  <c r="EI40" i="4"/>
  <c r="EI23" i="4"/>
  <c r="EH47" i="4"/>
  <c r="EK1" i="4" l="1"/>
  <c r="EJ40" i="4"/>
  <c r="EJ36" i="4"/>
  <c r="EJ26" i="4"/>
  <c r="EJ30" i="4"/>
  <c r="EJ7" i="4"/>
  <c r="EJ23" i="4"/>
  <c r="EJ45" i="4"/>
  <c r="EJ46" i="4"/>
  <c r="EJ27" i="4"/>
  <c r="EJ31" i="4"/>
  <c r="EI32" i="4"/>
  <c r="EI28" i="4"/>
  <c r="EI47" i="4"/>
  <c r="EJ32" i="4" l="1"/>
  <c r="EJ28" i="4"/>
  <c r="EK23" i="4"/>
  <c r="EK30" i="4"/>
  <c r="EK31" i="4"/>
  <c r="EK7" i="4"/>
  <c r="EK45" i="4"/>
  <c r="EK27" i="4"/>
  <c r="EK40" i="4"/>
  <c r="EK36" i="4"/>
  <c r="EK46" i="4"/>
  <c r="EL1" i="4"/>
  <c r="EK26" i="4"/>
  <c r="EJ47" i="4"/>
  <c r="EK47" i="4" l="1"/>
  <c r="EK28" i="4"/>
  <c r="EL23" i="4"/>
  <c r="EL27" i="4"/>
  <c r="EL31" i="4"/>
  <c r="EL40" i="4"/>
  <c r="EL46" i="4"/>
  <c r="EL7" i="4"/>
  <c r="EL30" i="4"/>
  <c r="EL45" i="4"/>
  <c r="EM1" i="4"/>
  <c r="EL36" i="4"/>
  <c r="EL26" i="4"/>
  <c r="EK32" i="4"/>
  <c r="EL28" i="4" l="1"/>
  <c r="EL32" i="4"/>
  <c r="EM23" i="4"/>
  <c r="EM46" i="4"/>
  <c r="EM27" i="4"/>
  <c r="EM26" i="4"/>
  <c r="EM45" i="4"/>
  <c r="EM47" i="4" s="1"/>
  <c r="EM31" i="4"/>
  <c r="EN1" i="4"/>
  <c r="EM30" i="4"/>
  <c r="EM7" i="4"/>
  <c r="EM36" i="4"/>
  <c r="EM40" i="4"/>
  <c r="EL47" i="4"/>
  <c r="EM32" i="4" l="1"/>
  <c r="EN26" i="4"/>
  <c r="EN36" i="4"/>
  <c r="EN30" i="4"/>
  <c r="EN27" i="4"/>
  <c r="EN7" i="4"/>
  <c r="EO1" i="4"/>
  <c r="EN45" i="4"/>
  <c r="EN40" i="4"/>
  <c r="EN31" i="4"/>
  <c r="EN23" i="4"/>
  <c r="EN46" i="4"/>
  <c r="EM28" i="4"/>
  <c r="EN32" i="4" l="1"/>
  <c r="EN47" i="4"/>
  <c r="EP1" i="4"/>
  <c r="EO30" i="4"/>
  <c r="EO40" i="4"/>
  <c r="EO26" i="4"/>
  <c r="EO31" i="4"/>
  <c r="EO46" i="4"/>
  <c r="EO27" i="4"/>
  <c r="EO7" i="4"/>
  <c r="EO36" i="4"/>
  <c r="EO23" i="4"/>
  <c r="EO45" i="4"/>
  <c r="EN28" i="4"/>
  <c r="EO32" i="4" l="1"/>
  <c r="EQ1" i="4"/>
  <c r="EP27" i="4"/>
  <c r="EP7" i="4"/>
  <c r="EP45" i="4"/>
  <c r="EP30" i="4"/>
  <c r="EP36" i="4"/>
  <c r="EP46" i="4"/>
  <c r="EP40" i="4"/>
  <c r="EP31" i="4"/>
  <c r="EP32" i="4" s="1"/>
  <c r="EP23" i="4"/>
  <c r="EP26" i="4"/>
  <c r="EO28" i="4"/>
  <c r="EO47" i="4"/>
  <c r="EP28" i="4" l="1"/>
  <c r="EQ23" i="4"/>
  <c r="EQ30" i="4"/>
  <c r="EQ31" i="4"/>
  <c r="EQ40" i="4"/>
  <c r="ER1" i="4"/>
  <c r="EQ36" i="4"/>
  <c r="EQ45" i="4"/>
  <c r="EQ27" i="4"/>
  <c r="EQ46" i="4"/>
  <c r="EQ26" i="4"/>
  <c r="EQ7" i="4"/>
  <c r="EP47" i="4"/>
  <c r="EQ47" i="4" l="1"/>
  <c r="ER26" i="4"/>
  <c r="ER27" i="4"/>
  <c r="ER31" i="4"/>
  <c r="ER40" i="4"/>
  <c r="ER45" i="4"/>
  <c r="ER30" i="4"/>
  <c r="ER36" i="4"/>
  <c r="ER46" i="4"/>
  <c r="ER7" i="4"/>
  <c r="ER23" i="4"/>
  <c r="ES1" i="4"/>
  <c r="EQ28" i="4"/>
  <c r="EQ32" i="4"/>
  <c r="ER32" i="4" l="1"/>
  <c r="ES27" i="4"/>
  <c r="ES46" i="4"/>
  <c r="ES30" i="4"/>
  <c r="ES40" i="4"/>
  <c r="ES45" i="4"/>
  <c r="ES36" i="4"/>
  <c r="ES26" i="4"/>
  <c r="ES7" i="4"/>
  <c r="ES23" i="4"/>
  <c r="ES31" i="4"/>
  <c r="ET1" i="4"/>
  <c r="ER47" i="4"/>
  <c r="ER28" i="4"/>
  <c r="ES28" i="4" l="1"/>
  <c r="ES32" i="4"/>
  <c r="ET45" i="4"/>
  <c r="ET26" i="4"/>
  <c r="ET36" i="4"/>
  <c r="ET23" i="4"/>
  <c r="EU1" i="4"/>
  <c r="ET30" i="4"/>
  <c r="ET40" i="4"/>
  <c r="ET7" i="4"/>
  <c r="ET46" i="4"/>
  <c r="ET27" i="4"/>
  <c r="ET31" i="4"/>
  <c r="ES47" i="4"/>
  <c r="ET32" i="4" l="1"/>
  <c r="EU23" i="4"/>
  <c r="EV1" i="4"/>
  <c r="EU30" i="4"/>
  <c r="EU45" i="4"/>
  <c r="EU46" i="4"/>
  <c r="EU27" i="4"/>
  <c r="EU40" i="4"/>
  <c r="EU26" i="4"/>
  <c r="EU36" i="4"/>
  <c r="EU31" i="4"/>
  <c r="EU7" i="4"/>
  <c r="ET28" i="4"/>
  <c r="ET47" i="4"/>
  <c r="EU32" i="4" l="1"/>
  <c r="EU28" i="4"/>
  <c r="EV45" i="4"/>
  <c r="EV46" i="4"/>
  <c r="EV7" i="4"/>
  <c r="EV30" i="4"/>
  <c r="EW1" i="4"/>
  <c r="EV27" i="4"/>
  <c r="EV36" i="4"/>
  <c r="EV31" i="4"/>
  <c r="EV32" i="4" s="1"/>
  <c r="EV23" i="4"/>
  <c r="EV26" i="4"/>
  <c r="EV40" i="4"/>
  <c r="EU47" i="4"/>
  <c r="EV28" i="4" l="1"/>
  <c r="EV47" i="4"/>
  <c r="EX1" i="4"/>
  <c r="EW27" i="4"/>
  <c r="EW40" i="4"/>
  <c r="EW46" i="4"/>
  <c r="EW30" i="4"/>
  <c r="EW23" i="4"/>
  <c r="EW45" i="4"/>
  <c r="EW36" i="4"/>
  <c r="EW7" i="4"/>
  <c r="EW26" i="4"/>
  <c r="EW31" i="4"/>
  <c r="EW28" i="4" l="1"/>
  <c r="EW32" i="4"/>
  <c r="EW47" i="4"/>
  <c r="EX30" i="4"/>
  <c r="EX31" i="4"/>
  <c r="EX46" i="4"/>
  <c r="EX26" i="4"/>
  <c r="EX23" i="4"/>
  <c r="EY1" i="4"/>
  <c r="EX7" i="4"/>
  <c r="EX40" i="4"/>
  <c r="EX45" i="4"/>
  <c r="EX27" i="4"/>
  <c r="EX36" i="4"/>
  <c r="EX32" i="4" l="1"/>
  <c r="EY27" i="4"/>
  <c r="EZ1" i="4"/>
  <c r="EY45" i="4"/>
  <c r="EY26" i="4"/>
  <c r="EY30" i="4"/>
  <c r="EY36" i="4"/>
  <c r="EY23" i="4"/>
  <c r="EY7" i="4"/>
  <c r="EY46" i="4"/>
  <c r="EY31" i="4"/>
  <c r="EY40" i="4"/>
  <c r="EX28" i="4"/>
  <c r="EX47" i="4"/>
  <c r="EY28" i="4" l="1"/>
  <c r="EY32" i="4"/>
  <c r="EY47" i="4"/>
  <c r="EZ46" i="4"/>
  <c r="EZ27" i="4"/>
  <c r="FA1" i="4"/>
  <c r="EZ40" i="4"/>
  <c r="EZ23" i="4"/>
  <c r="EZ45" i="4"/>
  <c r="EZ31" i="4"/>
  <c r="EZ36" i="4"/>
  <c r="EZ26" i="4"/>
  <c r="EZ30" i="4"/>
  <c r="EZ7" i="4"/>
  <c r="EZ28" i="4" l="1"/>
  <c r="EZ32" i="4"/>
  <c r="EZ47" i="4"/>
  <c r="FB1" i="4"/>
  <c r="FA31" i="4"/>
  <c r="FA45" i="4"/>
  <c r="FA26" i="4"/>
  <c r="FA36" i="4"/>
  <c r="FA7" i="4"/>
  <c r="FA46" i="4"/>
  <c r="FA30" i="4"/>
  <c r="FA23" i="4"/>
  <c r="FA27" i="4"/>
  <c r="FA40" i="4"/>
  <c r="FA28" i="4" l="1"/>
  <c r="FA47" i="4"/>
  <c r="FB40" i="4"/>
  <c r="FB26" i="4"/>
  <c r="FB31" i="4"/>
  <c r="FB46" i="4"/>
  <c r="FB23" i="4"/>
  <c r="FB27" i="4"/>
  <c r="FB36" i="4"/>
  <c r="FB45" i="4"/>
  <c r="FC1" i="4"/>
  <c r="FB7" i="4"/>
  <c r="FB30" i="4"/>
  <c r="FA32" i="4"/>
  <c r="FB28" i="4" l="1"/>
  <c r="FB47" i="4"/>
  <c r="FB32" i="4"/>
  <c r="FC7" i="4"/>
  <c r="FC36" i="4"/>
  <c r="FC40" i="4"/>
  <c r="FD1" i="4"/>
  <c r="FC30" i="4"/>
  <c r="FC45" i="4"/>
  <c r="FC31" i="4"/>
  <c r="FC26" i="4"/>
  <c r="FC46" i="4"/>
  <c r="FC27" i="4"/>
  <c r="FC23" i="4"/>
  <c r="FC32" i="4" l="1"/>
  <c r="FC28" i="4"/>
  <c r="FC47" i="4"/>
  <c r="FD27" i="4"/>
  <c r="FD36" i="4"/>
  <c r="FD26" i="4"/>
  <c r="FD45" i="4"/>
  <c r="FD7" i="4"/>
  <c r="FD31" i="4"/>
  <c r="FD23" i="4"/>
  <c r="FD46" i="4"/>
  <c r="FD40" i="4"/>
  <c r="FE1" i="4"/>
  <c r="FD30" i="4"/>
  <c r="FE46" i="4" l="1"/>
  <c r="FE30" i="4"/>
  <c r="FF1" i="4"/>
  <c r="FE31" i="4"/>
  <c r="FE45" i="4"/>
  <c r="FE23" i="4"/>
  <c r="FE27" i="4"/>
  <c r="FE40" i="4"/>
  <c r="FE26" i="4"/>
  <c r="FE36" i="4"/>
  <c r="FE7" i="4"/>
  <c r="FD28" i="4"/>
  <c r="FD32" i="4"/>
  <c r="FD47" i="4"/>
  <c r="FE32" i="4" l="1"/>
  <c r="FE28" i="4"/>
  <c r="FE47" i="4"/>
  <c r="FG1" i="4"/>
  <c r="FF46" i="4"/>
  <c r="FF40" i="4"/>
  <c r="FF31" i="4"/>
  <c r="FF30" i="4"/>
  <c r="FF7" i="4"/>
  <c r="FF23" i="4"/>
  <c r="FF27" i="4"/>
  <c r="FF26" i="4"/>
  <c r="FF36" i="4"/>
  <c r="FF45" i="4"/>
  <c r="FF28" i="4" l="1"/>
  <c r="FF32" i="4"/>
  <c r="FG46" i="4"/>
  <c r="FG26" i="4"/>
  <c r="FG36" i="4"/>
  <c r="FG7" i="4"/>
  <c r="FG45" i="4"/>
  <c r="FG30" i="4"/>
  <c r="FH1" i="4"/>
  <c r="FG31" i="4"/>
  <c r="FG40" i="4"/>
  <c r="FG23" i="4"/>
  <c r="FG27" i="4"/>
  <c r="FF47" i="4"/>
  <c r="FH46" i="4" l="1"/>
  <c r="FH26" i="4"/>
  <c r="FI1" i="4"/>
  <c r="FH7" i="4"/>
  <c r="FH40" i="4"/>
  <c r="FH23" i="4"/>
  <c r="FH27" i="4"/>
  <c r="FH36" i="4"/>
  <c r="FH45" i="4"/>
  <c r="FH30" i="4"/>
  <c r="FH31" i="4"/>
  <c r="FG47" i="4"/>
  <c r="FG32" i="4"/>
  <c r="FG28" i="4"/>
  <c r="FH32" i="4" l="1"/>
  <c r="FH47" i="4"/>
  <c r="FH28" i="4"/>
  <c r="FI7" i="4"/>
  <c r="FJ1" i="4"/>
  <c r="FI36" i="4"/>
  <c r="FI27" i="4"/>
  <c r="FI26" i="4"/>
  <c r="FI46" i="4"/>
  <c r="FI31" i="4"/>
  <c r="FI23" i="4"/>
  <c r="FI30" i="4"/>
  <c r="FI40" i="4"/>
  <c r="FI45" i="4"/>
  <c r="FI32" i="4" l="1"/>
  <c r="FI28" i="4"/>
  <c r="FJ23" i="4"/>
  <c r="FK1" i="4"/>
  <c r="FJ30" i="4"/>
  <c r="FJ40" i="4"/>
  <c r="FJ46" i="4"/>
  <c r="FJ27" i="4"/>
  <c r="FJ31" i="4"/>
  <c r="FJ45" i="4"/>
  <c r="FJ47" i="4" s="1"/>
  <c r="FJ26" i="4"/>
  <c r="FJ36" i="4"/>
  <c r="FJ7" i="4"/>
  <c r="FI47" i="4"/>
  <c r="FJ28" i="4" l="1"/>
  <c r="FJ32" i="4"/>
  <c r="FL1" i="4"/>
  <c r="FK31" i="4"/>
  <c r="FK46" i="4"/>
  <c r="FK30" i="4"/>
  <c r="FK36" i="4"/>
  <c r="FK23" i="4"/>
  <c r="FK27" i="4"/>
  <c r="FK26" i="4"/>
  <c r="FK40" i="4"/>
  <c r="FK7" i="4"/>
  <c r="FK45" i="4"/>
  <c r="FK28" i="4" l="1"/>
  <c r="FK47" i="4"/>
  <c r="FK32" i="4"/>
  <c r="FL23" i="4"/>
  <c r="FL26" i="4"/>
  <c r="FL40" i="4"/>
  <c r="FM1" i="4"/>
  <c r="FL46" i="4"/>
  <c r="FL36" i="4"/>
  <c r="FL31" i="4"/>
  <c r="FL30" i="4"/>
  <c r="FL27" i="4"/>
  <c r="FL7" i="4"/>
  <c r="FL45" i="4"/>
  <c r="FL32" i="4" l="1"/>
  <c r="FL28" i="4"/>
  <c r="FL47" i="4"/>
  <c r="FM23" i="4"/>
  <c r="FM30" i="4"/>
  <c r="FM40" i="4"/>
  <c r="FM26" i="4"/>
  <c r="FM31" i="4"/>
  <c r="FM7" i="4"/>
  <c r="FM27" i="4"/>
  <c r="FM46" i="4"/>
  <c r="FM45" i="4"/>
  <c r="FM47" i="4" s="1"/>
  <c r="FM36" i="4"/>
  <c r="FN1" i="4"/>
  <c r="FM32" i="4" l="1"/>
  <c r="FM28" i="4"/>
  <c r="FN23" i="4"/>
  <c r="FN27" i="4"/>
  <c r="FN46" i="4"/>
  <c r="FN7" i="4"/>
  <c r="FN36" i="4"/>
  <c r="FN45" i="4"/>
  <c r="FO1" i="4"/>
  <c r="FN40" i="4"/>
  <c r="FN30" i="4"/>
  <c r="FN31" i="4"/>
  <c r="FN26" i="4"/>
  <c r="FN32" i="4" l="1"/>
  <c r="FN28" i="4"/>
  <c r="FN47" i="4"/>
  <c r="FO23" i="4"/>
  <c r="FO46" i="4"/>
  <c r="FO40" i="4"/>
  <c r="FO45" i="4"/>
  <c r="FO26" i="4"/>
  <c r="FP1" i="4"/>
  <c r="FO27" i="4"/>
  <c r="FO36" i="4"/>
  <c r="FO7" i="4"/>
  <c r="FO31" i="4"/>
  <c r="FO30" i="4"/>
  <c r="FO28" i="4" l="1"/>
  <c r="FO32" i="4"/>
  <c r="FP46" i="4"/>
  <c r="FP27" i="4"/>
  <c r="FP45" i="4"/>
  <c r="FP40" i="4"/>
  <c r="FP36" i="4"/>
  <c r="FP23" i="4"/>
  <c r="FQ1" i="4"/>
  <c r="FP31" i="4"/>
  <c r="FP30" i="4"/>
  <c r="FP7" i="4"/>
  <c r="FP26" i="4"/>
  <c r="FO47" i="4"/>
  <c r="FP32" i="4" l="1"/>
  <c r="FP28" i="4"/>
  <c r="FR1" i="4"/>
  <c r="FQ27" i="4"/>
  <c r="FQ45" i="4"/>
  <c r="FQ30" i="4"/>
  <c r="FQ40" i="4"/>
  <c r="FQ26" i="4"/>
  <c r="FQ36" i="4"/>
  <c r="FQ31" i="4"/>
  <c r="FQ46" i="4"/>
  <c r="FQ7" i="4"/>
  <c r="FQ23" i="4"/>
  <c r="FP47" i="4"/>
  <c r="FQ32" i="4" l="1"/>
  <c r="FQ28" i="4"/>
  <c r="FQ47" i="4"/>
  <c r="FR45" i="4"/>
  <c r="FR46" i="4"/>
  <c r="FR40" i="4"/>
  <c r="FR23" i="4"/>
  <c r="FR26" i="4"/>
  <c r="FR31" i="4"/>
  <c r="FR30" i="4"/>
  <c r="FS1" i="4"/>
  <c r="FR36" i="4"/>
  <c r="FR27" i="4"/>
  <c r="FR7" i="4"/>
  <c r="FR32" i="4" l="1"/>
  <c r="FR28" i="4"/>
  <c r="FS7" i="4"/>
  <c r="FS23" i="4"/>
  <c r="FT1" i="4"/>
  <c r="FS27" i="4"/>
  <c r="FS26" i="4"/>
  <c r="FS46" i="4"/>
  <c r="FS31" i="4"/>
  <c r="FS30" i="4"/>
  <c r="FS45" i="4"/>
  <c r="FS40" i="4"/>
  <c r="FS36" i="4"/>
  <c r="FR47" i="4"/>
  <c r="FS32" i="4" l="1"/>
  <c r="FS28" i="4"/>
  <c r="FS47" i="4"/>
  <c r="FT45" i="4"/>
  <c r="FT40" i="4"/>
  <c r="FU1" i="4"/>
  <c r="FT26" i="4"/>
  <c r="FT30" i="4"/>
  <c r="FT27" i="4"/>
  <c r="FT7" i="4"/>
  <c r="FT31" i="4"/>
  <c r="FT36" i="4"/>
  <c r="FT23" i="4"/>
  <c r="FT46" i="4"/>
  <c r="FT28" i="4" l="1"/>
  <c r="FT32" i="4"/>
  <c r="FT47" i="4"/>
  <c r="FU26" i="4"/>
  <c r="FU31" i="4"/>
  <c r="FU23" i="4"/>
  <c r="FV1" i="4"/>
  <c r="FU36" i="4"/>
  <c r="FU45" i="4"/>
  <c r="FU30" i="4"/>
  <c r="FU7" i="4"/>
  <c r="FU40" i="4"/>
  <c r="FU46" i="4"/>
  <c r="FU27" i="4"/>
  <c r="FW1" i="4" l="1"/>
  <c r="FV30" i="4"/>
  <c r="FV7" i="4"/>
  <c r="FV46" i="4"/>
  <c r="FV23" i="4"/>
  <c r="FV27" i="4"/>
  <c r="FV40" i="4"/>
  <c r="FV36" i="4"/>
  <c r="FV31" i="4"/>
  <c r="FV45" i="4"/>
  <c r="FV26" i="4"/>
  <c r="FU32" i="4"/>
  <c r="FU47" i="4"/>
  <c r="FU28" i="4"/>
  <c r="FV28" i="4" l="1"/>
  <c r="FV47" i="4"/>
  <c r="FV32" i="4"/>
  <c r="FW46" i="4"/>
  <c r="FW27" i="4"/>
  <c r="FW45" i="4"/>
  <c r="FW31" i="4"/>
  <c r="FW7" i="4"/>
  <c r="FX1" i="4"/>
  <c r="FW26" i="4"/>
  <c r="FW40" i="4"/>
  <c r="FW36" i="4"/>
  <c r="FW30" i="4"/>
  <c r="FW23" i="4"/>
  <c r="FX27" i="4" l="1"/>
  <c r="FY1" i="4"/>
  <c r="FX46" i="4"/>
  <c r="FX7" i="4"/>
  <c r="FX23" i="4"/>
  <c r="FX45" i="4"/>
  <c r="FX36" i="4"/>
  <c r="FX30" i="4"/>
  <c r="FX31" i="4"/>
  <c r="FX40" i="4"/>
  <c r="FX26" i="4"/>
  <c r="FW47" i="4"/>
  <c r="FW28" i="4"/>
  <c r="FW32" i="4"/>
  <c r="FX28" i="4" l="1"/>
  <c r="FX32" i="4"/>
  <c r="FX47" i="4"/>
  <c r="FZ1" i="4"/>
  <c r="FY27" i="4"/>
  <c r="FY31" i="4"/>
  <c r="FY46" i="4"/>
  <c r="FY30" i="4"/>
  <c r="FY36" i="4"/>
  <c r="FY7" i="4"/>
  <c r="FY23" i="4"/>
  <c r="FY45" i="4"/>
  <c r="FY40" i="4"/>
  <c r="FY26" i="4"/>
  <c r="FY47" i="4" l="1"/>
  <c r="FZ45" i="4"/>
  <c r="FZ26" i="4"/>
  <c r="FZ36" i="4"/>
  <c r="FZ23" i="4"/>
  <c r="FZ27" i="4"/>
  <c r="FZ30" i="4"/>
  <c r="FZ40" i="4"/>
  <c r="FZ46" i="4"/>
  <c r="GA1" i="4"/>
  <c r="FZ31" i="4"/>
  <c r="FZ32" i="4" s="1"/>
  <c r="FZ7" i="4"/>
  <c r="FY28" i="4"/>
  <c r="FY32" i="4"/>
  <c r="FZ28" i="4" l="1"/>
  <c r="GA46" i="4"/>
  <c r="GA40" i="4"/>
  <c r="GA27" i="4"/>
  <c r="GA7" i="4"/>
  <c r="GA30" i="4"/>
  <c r="GA31" i="4"/>
  <c r="GA26" i="4"/>
  <c r="GB1" i="4"/>
  <c r="GA45" i="4"/>
  <c r="GA36" i="4"/>
  <c r="GA23" i="4"/>
  <c r="FZ47" i="4"/>
  <c r="GA28" i="4" l="1"/>
  <c r="GA32" i="4"/>
  <c r="GA47" i="4"/>
  <c r="GC1" i="4"/>
  <c r="GB27" i="4"/>
  <c r="GB36" i="4"/>
  <c r="GB31" i="4"/>
  <c r="GB45" i="4"/>
  <c r="GB46" i="4"/>
  <c r="GB7" i="4"/>
  <c r="GB30" i="4"/>
  <c r="GB23" i="4"/>
  <c r="GB26" i="4"/>
  <c r="GB40" i="4"/>
  <c r="GB32" i="4" l="1"/>
  <c r="GB28" i="4"/>
  <c r="GB47" i="4"/>
  <c r="GD1" i="4"/>
  <c r="GC30" i="4"/>
  <c r="GC46" i="4"/>
  <c r="GC31" i="4"/>
  <c r="GC23" i="4"/>
  <c r="GC26" i="4"/>
  <c r="GC36" i="4"/>
  <c r="GC7" i="4"/>
  <c r="GC45" i="4"/>
  <c r="GC27" i="4"/>
  <c r="GC40" i="4"/>
  <c r="GC32" i="4" l="1"/>
  <c r="GD26" i="4"/>
  <c r="GD46" i="4"/>
  <c r="GD7" i="4"/>
  <c r="GD36" i="4"/>
  <c r="GD45" i="4"/>
  <c r="GD27" i="4"/>
  <c r="GD31" i="4"/>
  <c r="GD23" i="4"/>
  <c r="GD30" i="4"/>
  <c r="GE1" i="4"/>
  <c r="GD40" i="4"/>
  <c r="GC28" i="4"/>
  <c r="GC47" i="4"/>
  <c r="GD32" i="4" l="1"/>
  <c r="GD28" i="4"/>
  <c r="GE23" i="4"/>
  <c r="GE46" i="4"/>
  <c r="GE26" i="4"/>
  <c r="GE45" i="4"/>
  <c r="GE31" i="4"/>
  <c r="GE40" i="4"/>
  <c r="GE30" i="4"/>
  <c r="GE36" i="4"/>
  <c r="GE7" i="4"/>
  <c r="GF1" i="4"/>
  <c r="GE27" i="4"/>
  <c r="GD47" i="4"/>
  <c r="GE47" i="4" l="1"/>
  <c r="GF23" i="4"/>
  <c r="GF26" i="4"/>
  <c r="GF7" i="4"/>
  <c r="GF46" i="4"/>
  <c r="GF27" i="4"/>
  <c r="GF45" i="4"/>
  <c r="GF31" i="4"/>
  <c r="GF30" i="4"/>
  <c r="GG1" i="4"/>
  <c r="GF40" i="4"/>
  <c r="GF36" i="4"/>
  <c r="GE28" i="4"/>
  <c r="GE32" i="4"/>
  <c r="GG31" i="4" l="1"/>
  <c r="GH1" i="4"/>
  <c r="GG26" i="4"/>
  <c r="GG36" i="4"/>
  <c r="GG45" i="4"/>
  <c r="GG27" i="4"/>
  <c r="GG23" i="4"/>
  <c r="GG7" i="4"/>
  <c r="GG46" i="4"/>
  <c r="GG30" i="4"/>
  <c r="GG40" i="4"/>
  <c r="GF32" i="4"/>
  <c r="GF47" i="4"/>
  <c r="GF28" i="4"/>
  <c r="GG47" i="4" l="1"/>
  <c r="GI1" i="4"/>
  <c r="GH36" i="4"/>
  <c r="GH45" i="4"/>
  <c r="GH26" i="4"/>
  <c r="GH40" i="4"/>
  <c r="GH23" i="4"/>
  <c r="GH27" i="4"/>
  <c r="GH31" i="4"/>
  <c r="GH46" i="4"/>
  <c r="GH7" i="4"/>
  <c r="GH30" i="4"/>
  <c r="GG32" i="4"/>
  <c r="GG28" i="4"/>
  <c r="GH32" i="4" l="1"/>
  <c r="GH28" i="4"/>
  <c r="GI23" i="4"/>
  <c r="GI45" i="4"/>
  <c r="GI36" i="4"/>
  <c r="GI40" i="4"/>
  <c r="GJ1" i="4"/>
  <c r="GI30" i="4"/>
  <c r="GI26" i="4"/>
  <c r="GI7" i="4"/>
  <c r="GI46" i="4"/>
  <c r="GI27" i="4"/>
  <c r="GI31" i="4"/>
  <c r="GH47" i="4"/>
  <c r="GI32" i="4" l="1"/>
  <c r="GK1" i="4"/>
  <c r="GJ46" i="4"/>
  <c r="GJ45" i="4"/>
  <c r="GJ7" i="4"/>
  <c r="GJ26" i="4"/>
  <c r="GJ30" i="4"/>
  <c r="GJ31" i="4"/>
  <c r="GJ23" i="4"/>
  <c r="GJ27" i="4"/>
  <c r="GJ36" i="4"/>
  <c r="GJ40" i="4"/>
  <c r="GI28" i="4"/>
  <c r="GI47" i="4"/>
  <c r="GJ32" i="4" l="1"/>
  <c r="GK27" i="4"/>
  <c r="GK40" i="4"/>
  <c r="GK23" i="4"/>
  <c r="GK30" i="4"/>
  <c r="GK45" i="4"/>
  <c r="GK46" i="4"/>
  <c r="GK31" i="4"/>
  <c r="GK7" i="4"/>
  <c r="GK26" i="4"/>
  <c r="GK36" i="4"/>
  <c r="GL1" i="4"/>
  <c r="GJ28" i="4"/>
  <c r="GJ47" i="4"/>
  <c r="GK28" i="4" l="1"/>
  <c r="GK32" i="4"/>
  <c r="GL30" i="4"/>
  <c r="GL7" i="4"/>
  <c r="GL45" i="4"/>
  <c r="GL26" i="4"/>
  <c r="GL36" i="4"/>
  <c r="GL23" i="4"/>
  <c r="GL46" i="4"/>
  <c r="GM1" i="4"/>
  <c r="GL27" i="4"/>
  <c r="GL40" i="4"/>
  <c r="GL31" i="4"/>
  <c r="GK47" i="4"/>
  <c r="GL32" i="4" l="1"/>
  <c r="GL28" i="4"/>
  <c r="GM45" i="4"/>
  <c r="GM23" i="4"/>
  <c r="GM31" i="4"/>
  <c r="GM26" i="4"/>
  <c r="GN1" i="4"/>
  <c r="GM30" i="4"/>
  <c r="GM36" i="4"/>
  <c r="GM40" i="4"/>
  <c r="GM46" i="4"/>
  <c r="GM27" i="4"/>
  <c r="GM7" i="4"/>
  <c r="GL47" i="4"/>
  <c r="GM28" i="4" l="1"/>
  <c r="GM32" i="4"/>
  <c r="GN23" i="4"/>
  <c r="GN46" i="4"/>
  <c r="GN36" i="4"/>
  <c r="GN26" i="4"/>
  <c r="GO1" i="4"/>
  <c r="GN27" i="4"/>
  <c r="GN7" i="4"/>
  <c r="GN40" i="4"/>
  <c r="GN45" i="4"/>
  <c r="GN30" i="4"/>
  <c r="GN31" i="4"/>
  <c r="GM47" i="4"/>
  <c r="GN32" i="4" l="1"/>
  <c r="GN28" i="4"/>
  <c r="GN47" i="4"/>
  <c r="GP1" i="4"/>
  <c r="GO27" i="4"/>
  <c r="GO40" i="4"/>
  <c r="GO23" i="4"/>
  <c r="GO30" i="4"/>
  <c r="GO46" i="4"/>
  <c r="GO45" i="4"/>
  <c r="GO31" i="4"/>
  <c r="GO7" i="4"/>
  <c r="GO26" i="4"/>
  <c r="GO36" i="4"/>
  <c r="GO32" i="4" l="1"/>
  <c r="GO28" i="4"/>
  <c r="GO47" i="4"/>
  <c r="GP45" i="4"/>
  <c r="GQ1" i="4"/>
  <c r="GP30" i="4"/>
  <c r="GP40" i="4"/>
  <c r="GP23" i="4"/>
  <c r="GP26" i="4"/>
  <c r="GP31" i="4"/>
  <c r="GP46" i="4"/>
  <c r="GP27" i="4"/>
  <c r="GP7" i="4"/>
  <c r="GP36" i="4"/>
  <c r="GP32" i="4" l="1"/>
  <c r="GP28" i="4"/>
  <c r="GQ46" i="4"/>
  <c r="GQ27" i="4"/>
  <c r="GQ45" i="4"/>
  <c r="GQ31" i="4"/>
  <c r="GQ7" i="4"/>
  <c r="GQ36" i="4"/>
  <c r="GR1" i="4"/>
  <c r="GQ30" i="4"/>
  <c r="GQ40" i="4"/>
  <c r="GQ26" i="4"/>
  <c r="GQ23" i="4"/>
  <c r="GP47" i="4"/>
  <c r="GQ28" i="4" l="1"/>
  <c r="GS1" i="4"/>
  <c r="GR27" i="4"/>
  <c r="GR36" i="4"/>
  <c r="GR31" i="4"/>
  <c r="GR45" i="4"/>
  <c r="GR46" i="4"/>
  <c r="GR7" i="4"/>
  <c r="GR30" i="4"/>
  <c r="GR23" i="4"/>
  <c r="GR26" i="4"/>
  <c r="GR40" i="4"/>
  <c r="GQ32" i="4"/>
  <c r="GQ47" i="4"/>
  <c r="GR32" i="4" l="1"/>
  <c r="GR28" i="4"/>
  <c r="GR47" i="4"/>
  <c r="GS23" i="4"/>
  <c r="GS30" i="4"/>
  <c r="GS45" i="4"/>
  <c r="GS46" i="4"/>
  <c r="GS40" i="4"/>
  <c r="GS7" i="4"/>
  <c r="GS26" i="4"/>
  <c r="GS31" i="4"/>
  <c r="GT1" i="4"/>
  <c r="GS27" i="4"/>
  <c r="GS36" i="4"/>
  <c r="GS32" i="4" l="1"/>
  <c r="GS28" i="4"/>
  <c r="GT23" i="4"/>
  <c r="GT26" i="4"/>
  <c r="GT7" i="4"/>
  <c r="GT36" i="4"/>
  <c r="GT27" i="4"/>
  <c r="GT31" i="4"/>
  <c r="GU1" i="4"/>
  <c r="GT30" i="4"/>
  <c r="GT40" i="4"/>
  <c r="GT45" i="4"/>
  <c r="GT46" i="4"/>
  <c r="GS47" i="4"/>
  <c r="GU46" i="4" l="1"/>
  <c r="GU26" i="4"/>
  <c r="GU40" i="4"/>
  <c r="GU45" i="4"/>
  <c r="GU31" i="4"/>
  <c r="GU30" i="4"/>
  <c r="GU36" i="4"/>
  <c r="GV1" i="4"/>
  <c r="GU27" i="4"/>
  <c r="GU7" i="4"/>
  <c r="GU23" i="4"/>
  <c r="GT47" i="4"/>
  <c r="GT32" i="4"/>
  <c r="GT28" i="4"/>
  <c r="GU32" i="4" l="1"/>
  <c r="GU28" i="4"/>
  <c r="GV46" i="4"/>
  <c r="GV27" i="4"/>
  <c r="GW1" i="4"/>
  <c r="GV40" i="4"/>
  <c r="GV36" i="4"/>
  <c r="GV45" i="4"/>
  <c r="GV30" i="4"/>
  <c r="GV7" i="4"/>
  <c r="GV23" i="4"/>
  <c r="GV26" i="4"/>
  <c r="GV31" i="4"/>
  <c r="GV32" i="4" s="1"/>
  <c r="GU47" i="4"/>
  <c r="GV28" i="4" l="1"/>
  <c r="GV47" i="4"/>
  <c r="GX1" i="4"/>
  <c r="GW31" i="4"/>
  <c r="GW45" i="4"/>
  <c r="GW26" i="4"/>
  <c r="GW36" i="4"/>
  <c r="GW23" i="4"/>
  <c r="GW27" i="4"/>
  <c r="GW40" i="4"/>
  <c r="GW7" i="4"/>
  <c r="GW46" i="4"/>
  <c r="GW30" i="4"/>
  <c r="GW32" i="4" l="1"/>
  <c r="GW28" i="4"/>
  <c r="GW47" i="4"/>
  <c r="GX45" i="4"/>
  <c r="GX27" i="4"/>
  <c r="GX31" i="4"/>
  <c r="GX30" i="4"/>
  <c r="GX23" i="4"/>
  <c r="GY1" i="4"/>
  <c r="GX7" i="4"/>
  <c r="GX46" i="4"/>
  <c r="GX36" i="4"/>
  <c r="GX26" i="4"/>
  <c r="GX40" i="4"/>
  <c r="GX32" i="4" l="1"/>
  <c r="GY45" i="4"/>
  <c r="GY27" i="4"/>
  <c r="GY7" i="4"/>
  <c r="GY31" i="4"/>
  <c r="GZ1" i="4"/>
  <c r="GY23" i="4"/>
  <c r="GY36" i="4"/>
  <c r="GY46" i="4"/>
  <c r="GY30" i="4"/>
  <c r="GY26" i="4"/>
  <c r="GY28" i="4" s="1"/>
  <c r="GY40" i="4"/>
  <c r="GX47" i="4"/>
  <c r="GX28" i="4"/>
  <c r="GY32" i="4" l="1"/>
  <c r="HA1" i="4"/>
  <c r="GZ45" i="4"/>
  <c r="GZ7" i="4"/>
  <c r="GZ31" i="4"/>
  <c r="GZ26" i="4"/>
  <c r="GZ40" i="4"/>
  <c r="GZ23" i="4"/>
  <c r="GZ27" i="4"/>
  <c r="GZ30" i="4"/>
  <c r="GZ46" i="4"/>
  <c r="GZ36" i="4"/>
  <c r="GY47" i="4"/>
  <c r="GZ32" i="4" l="1"/>
  <c r="GZ47" i="4"/>
  <c r="GZ28" i="4"/>
  <c r="HA46" i="4"/>
  <c r="HA27" i="4"/>
  <c r="HA7" i="4"/>
  <c r="HB1" i="4"/>
  <c r="HA30" i="4"/>
  <c r="HA40" i="4"/>
  <c r="HA26" i="4"/>
  <c r="HA31" i="4"/>
  <c r="HA23" i="4"/>
  <c r="HA45" i="4"/>
  <c r="HA36" i="4"/>
  <c r="HA32" i="4" l="1"/>
  <c r="HA47" i="4"/>
  <c r="HA28" i="4"/>
  <c r="HB10" i="4"/>
  <c r="HC1" i="4"/>
  <c r="HB27" i="4"/>
  <c r="HB7" i="4"/>
  <c r="HB24" i="4"/>
  <c r="HB30" i="4"/>
  <c r="HB36" i="4"/>
  <c r="HB45" i="4"/>
  <c r="HB46" i="4"/>
  <c r="HB6" i="4"/>
  <c r="HB4" i="4"/>
  <c r="HB23" i="4"/>
  <c r="HB26" i="4"/>
  <c r="HB40" i="4"/>
  <c r="HB31" i="4"/>
  <c r="HB39" i="4"/>
  <c r="HB38" i="4"/>
  <c r="HB32" i="4" l="1"/>
  <c r="HB28" i="4"/>
  <c r="HB8" i="4"/>
  <c r="HB9" i="4" s="1"/>
  <c r="HB25" i="4"/>
  <c r="HB47" i="4"/>
  <c r="HB41" i="4"/>
  <c r="HC45" i="4"/>
  <c r="HC27" i="4"/>
  <c r="HC4" i="4"/>
  <c r="HC7" i="4"/>
  <c r="HC23" i="4"/>
  <c r="HC31" i="4"/>
  <c r="HC10" i="4"/>
  <c r="HD1" i="4"/>
  <c r="HC30" i="4"/>
  <c r="HC36" i="4"/>
  <c r="HC40" i="4"/>
  <c r="HC46" i="4"/>
  <c r="HC24" i="4"/>
  <c r="HC26" i="4"/>
  <c r="HC28" i="4" s="1"/>
  <c r="HC6" i="4"/>
  <c r="HC15" i="4"/>
  <c r="HC11" i="4"/>
  <c r="HC38" i="4"/>
  <c r="HC39" i="4"/>
  <c r="HC13" i="4"/>
  <c r="HC8" i="4" l="1"/>
  <c r="HC9" i="4" s="1"/>
  <c r="HC12" i="4" s="1"/>
  <c r="HC14" i="4" s="1"/>
  <c r="HC16" i="4" s="1"/>
  <c r="HC32" i="4"/>
  <c r="HC41" i="4"/>
  <c r="HC42" i="4" s="1"/>
  <c r="HC25" i="4"/>
  <c r="HC47" i="4"/>
  <c r="HB42" i="4"/>
  <c r="HD26" i="4"/>
  <c r="HD6" i="4"/>
  <c r="HD31" i="4"/>
  <c r="HD40" i="4"/>
  <c r="HE1" i="4"/>
  <c r="HD10" i="4"/>
  <c r="HD45" i="4"/>
  <c r="HD23" i="4"/>
  <c r="HD27" i="4"/>
  <c r="HD46" i="4"/>
  <c r="HD36" i="4"/>
  <c r="HD24" i="4"/>
  <c r="HD30" i="4"/>
  <c r="HD7" i="4"/>
  <c r="HD4" i="4"/>
  <c r="HD11" i="4"/>
  <c r="HD15" i="4"/>
  <c r="HD38" i="4"/>
  <c r="HD13" i="4"/>
  <c r="HD39" i="4"/>
  <c r="HB33" i="4"/>
  <c r="HC33" i="4" l="1"/>
  <c r="HD25" i="4"/>
  <c r="HD47" i="4"/>
  <c r="HD32" i="4"/>
  <c r="HD41" i="4"/>
  <c r="HD8" i="4"/>
  <c r="HD9" i="4" s="1"/>
  <c r="HD12" i="4" s="1"/>
  <c r="HD14" i="4" s="1"/>
  <c r="HD16" i="4" s="1"/>
  <c r="HE46" i="4"/>
  <c r="HE23" i="4"/>
  <c r="HE38" i="4"/>
  <c r="HE6" i="4"/>
  <c r="HE26" i="4"/>
  <c r="HE31" i="4"/>
  <c r="HE39" i="4"/>
  <c r="HE24" i="4"/>
  <c r="HE27" i="4"/>
  <c r="HE36" i="4"/>
  <c r="HE40" i="4"/>
  <c r="HE10" i="4"/>
  <c r="HE45" i="4"/>
  <c r="HE30" i="4"/>
  <c r="HF1" i="4"/>
  <c r="HE4" i="4"/>
  <c r="HE7" i="4"/>
  <c r="HE15" i="4"/>
  <c r="HE11" i="4"/>
  <c r="HE13" i="4"/>
  <c r="HD28" i="4"/>
  <c r="HE8" i="4" l="1"/>
  <c r="HE9" i="4" s="1"/>
  <c r="HE12" i="4" s="1"/>
  <c r="HE14" i="4" s="1"/>
  <c r="HE16" i="4" s="1"/>
  <c r="HF45" i="4"/>
  <c r="HF26" i="4"/>
  <c r="HF10" i="4"/>
  <c r="HF36" i="4"/>
  <c r="HF23" i="4"/>
  <c r="HF27" i="4"/>
  <c r="HF30" i="4"/>
  <c r="HF40" i="4"/>
  <c r="HF46" i="4"/>
  <c r="HG1" i="4"/>
  <c r="HF31" i="4"/>
  <c r="HF4" i="4"/>
  <c r="HF24" i="4"/>
  <c r="HF6" i="4"/>
  <c r="HF7" i="4"/>
  <c r="HF15" i="4"/>
  <c r="HF11" i="4"/>
  <c r="HF38" i="4"/>
  <c r="HF39" i="4"/>
  <c r="HF13" i="4"/>
  <c r="HE41" i="4"/>
  <c r="HD33" i="4"/>
  <c r="HE32" i="4"/>
  <c r="HE25" i="4"/>
  <c r="HE47" i="4"/>
  <c r="HE28" i="4"/>
  <c r="HD42" i="4"/>
  <c r="HF32" i="4" l="1"/>
  <c r="HF41" i="4"/>
  <c r="HF42" i="4" s="1"/>
  <c r="HF8" i="4"/>
  <c r="HF9" i="4" s="1"/>
  <c r="HF12" i="4" s="1"/>
  <c r="HF14" i="4" s="1"/>
  <c r="HF16" i="4" s="1"/>
  <c r="HE42" i="4"/>
  <c r="HF25" i="4"/>
  <c r="HF47" i="4"/>
  <c r="HE33" i="4"/>
  <c r="HG11" i="4"/>
  <c r="HH1" i="4"/>
  <c r="HG30" i="4"/>
  <c r="HG36" i="4"/>
  <c r="HG26" i="4"/>
  <c r="HG46" i="4"/>
  <c r="HG23" i="4"/>
  <c r="HG40" i="4"/>
  <c r="HG6" i="4"/>
  <c r="HG45" i="4"/>
  <c r="HG27" i="4"/>
  <c r="HG4" i="4"/>
  <c r="HG10" i="4"/>
  <c r="HG24" i="4"/>
  <c r="HG31" i="4"/>
  <c r="HG32" i="4" s="1"/>
  <c r="HG15" i="4"/>
  <c r="HG7" i="4"/>
  <c r="HG39" i="4"/>
  <c r="HG38" i="4"/>
  <c r="HG13" i="4"/>
  <c r="HF28" i="4"/>
  <c r="HG41" i="4" l="1"/>
  <c r="HG42" i="4" s="1"/>
  <c r="HG25" i="4"/>
  <c r="HG47" i="4"/>
  <c r="HH24" i="4"/>
  <c r="HH6" i="4"/>
  <c r="HH7" i="4"/>
  <c r="HH31" i="4"/>
  <c r="HH23" i="4"/>
  <c r="HH26" i="4"/>
  <c r="HH10" i="4"/>
  <c r="HH46" i="4"/>
  <c r="HH4" i="4"/>
  <c r="HI1" i="4"/>
  <c r="HH27" i="4"/>
  <c r="HH36" i="4"/>
  <c r="HH30" i="4"/>
  <c r="HH45" i="4"/>
  <c r="HH38" i="4"/>
  <c r="HH39" i="4"/>
  <c r="HH40" i="4"/>
  <c r="HH11" i="4"/>
  <c r="HH15" i="4"/>
  <c r="HH13" i="4"/>
  <c r="HF33" i="4"/>
  <c r="HG8" i="4"/>
  <c r="HG9" i="4" s="1"/>
  <c r="HG12" i="4" s="1"/>
  <c r="HG14" i="4" s="1"/>
  <c r="HG16" i="4" s="1"/>
  <c r="HG28" i="4"/>
  <c r="HH32" i="4" l="1"/>
  <c r="HH25" i="4"/>
  <c r="HH41" i="4"/>
  <c r="HH42" i="4" s="1"/>
  <c r="HH47" i="4"/>
  <c r="HJ1" i="4"/>
  <c r="HI24" i="4"/>
  <c r="HI36" i="4"/>
  <c r="HI7" i="4"/>
  <c r="HI46" i="4"/>
  <c r="HI27" i="4"/>
  <c r="HI40" i="4"/>
  <c r="HI10" i="4"/>
  <c r="HI45" i="4"/>
  <c r="HI30" i="4"/>
  <c r="HI4" i="4"/>
  <c r="HI23" i="4"/>
  <c r="HI26" i="4"/>
  <c r="HI31" i="4"/>
  <c r="HI32" i="4" s="1"/>
  <c r="HI6" i="4"/>
  <c r="HI15" i="4"/>
  <c r="HI38" i="4"/>
  <c r="HI39" i="4"/>
  <c r="HI11" i="4"/>
  <c r="HI13" i="4"/>
  <c r="HH28" i="4"/>
  <c r="HH8" i="4"/>
  <c r="HH9" i="4" s="1"/>
  <c r="HH12" i="4" s="1"/>
  <c r="HH14" i="4" s="1"/>
  <c r="HH16" i="4" s="1"/>
  <c r="HG33" i="4"/>
  <c r="HI25" i="4" l="1"/>
  <c r="HI41" i="4"/>
  <c r="HI42" i="4" s="1"/>
  <c r="HI28" i="4"/>
  <c r="HI47" i="4"/>
  <c r="HJ10" i="4"/>
  <c r="HJ24" i="4"/>
  <c r="HJ46" i="4"/>
  <c r="HJ31" i="4"/>
  <c r="HK1" i="4"/>
  <c r="HJ30" i="4"/>
  <c r="HJ4" i="4"/>
  <c r="HJ45" i="4"/>
  <c r="HJ26" i="4"/>
  <c r="HJ6" i="4"/>
  <c r="HJ36" i="4"/>
  <c r="HJ23" i="4"/>
  <c r="HJ27" i="4"/>
  <c r="HJ7" i="4"/>
  <c r="HJ40" i="4"/>
  <c r="HJ38" i="4"/>
  <c r="HJ11" i="4"/>
  <c r="HJ39" i="4"/>
  <c r="HJ13" i="4"/>
  <c r="HJ15" i="4"/>
  <c r="HI8" i="4"/>
  <c r="HI9" i="4" s="1"/>
  <c r="HI12" i="4" s="1"/>
  <c r="HI14" i="4" s="1"/>
  <c r="HI16" i="4" s="1"/>
  <c r="HH33" i="4"/>
  <c r="HI33" i="4" l="1"/>
  <c r="HJ41" i="4"/>
  <c r="HJ42" i="4" s="1"/>
  <c r="HJ28" i="4"/>
  <c r="HK30" i="4"/>
  <c r="HK36" i="4"/>
  <c r="HK10" i="4"/>
  <c r="HK27" i="4"/>
  <c r="HK24" i="4"/>
  <c r="HK45" i="4"/>
  <c r="HL1" i="4"/>
  <c r="HK26" i="4"/>
  <c r="HK23" i="4"/>
  <c r="HK40" i="4"/>
  <c r="HK7" i="4"/>
  <c r="HK46" i="4"/>
  <c r="HK31" i="4"/>
  <c r="HK32" i="4" s="1"/>
  <c r="HK4" i="4"/>
  <c r="HK6" i="4"/>
  <c r="HK8" i="4" s="1"/>
  <c r="HK11" i="4"/>
  <c r="HK15" i="4"/>
  <c r="HK13" i="4"/>
  <c r="HK39" i="4"/>
  <c r="HK38" i="4"/>
  <c r="HJ25" i="4"/>
  <c r="HJ47" i="4"/>
  <c r="HJ32" i="4"/>
  <c r="HJ8" i="4"/>
  <c r="HJ9" i="4" s="1"/>
  <c r="HJ12" i="4" s="1"/>
  <c r="HJ14" i="4" s="1"/>
  <c r="HJ16" i="4" s="1"/>
  <c r="HK25" i="4" l="1"/>
  <c r="HK28" i="4"/>
  <c r="HK9" i="4"/>
  <c r="HK12" i="4" s="1"/>
  <c r="HK14" i="4" s="1"/>
  <c r="HK16" i="4" s="1"/>
  <c r="HK41" i="4"/>
  <c r="HL23" i="4"/>
  <c r="HL26" i="4"/>
  <c r="HL10" i="4"/>
  <c r="HL31" i="4"/>
  <c r="HL46" i="4"/>
  <c r="HL27" i="4"/>
  <c r="HL40" i="4"/>
  <c r="HL4" i="4"/>
  <c r="HL24" i="4"/>
  <c r="HL30" i="4"/>
  <c r="HL7" i="4"/>
  <c r="HL36" i="4"/>
  <c r="HL45" i="4"/>
  <c r="HL6" i="4"/>
  <c r="HM1" i="4"/>
  <c r="HL39" i="4"/>
  <c r="HL38" i="4"/>
  <c r="HL15" i="4"/>
  <c r="HL11" i="4"/>
  <c r="HL13" i="4"/>
  <c r="HK47" i="4"/>
  <c r="HJ33" i="4"/>
  <c r="HK33" i="4"/>
  <c r="HL8" i="4" l="1"/>
  <c r="HM26" i="4"/>
  <c r="HM46" i="4"/>
  <c r="HM4" i="4"/>
  <c r="HM7" i="4"/>
  <c r="HN1" i="4"/>
  <c r="HM27" i="4"/>
  <c r="HM36" i="4"/>
  <c r="HM6" i="4"/>
  <c r="HM8" i="4" s="1"/>
  <c r="HM45" i="4"/>
  <c r="HM30" i="4"/>
  <c r="HM23" i="4"/>
  <c r="HM15" i="4"/>
  <c r="HM24" i="4"/>
  <c r="HM31" i="4"/>
  <c r="HM32" i="4" s="1"/>
  <c r="HM40" i="4"/>
  <c r="HM10" i="4"/>
  <c r="HM38" i="4"/>
  <c r="HM39" i="4"/>
  <c r="HM11" i="4"/>
  <c r="HM13" i="4"/>
  <c r="HK42" i="4"/>
  <c r="HL28" i="4"/>
  <c r="HL41" i="4"/>
  <c r="HL47" i="4"/>
  <c r="HL25" i="4"/>
  <c r="HL9" i="4"/>
  <c r="HL12" i="4" s="1"/>
  <c r="HL14" i="4" s="1"/>
  <c r="HL16" i="4" s="1"/>
  <c r="HL32" i="4"/>
  <c r="HM25" i="4" l="1"/>
  <c r="HM9" i="4"/>
  <c r="HM12" i="4" s="1"/>
  <c r="HM14" i="4" s="1"/>
  <c r="HM16" i="4" s="1"/>
  <c r="HL33" i="4"/>
  <c r="HL42" i="4"/>
  <c r="HM41" i="4"/>
  <c r="HM47" i="4"/>
  <c r="HN10" i="4"/>
  <c r="HN46" i="4"/>
  <c r="HN36" i="4"/>
  <c r="HN31" i="4"/>
  <c r="HO1" i="4"/>
  <c r="HN27" i="4"/>
  <c r="HN40" i="4"/>
  <c r="HN45" i="4"/>
  <c r="HN26" i="4"/>
  <c r="HN23" i="4"/>
  <c r="HN24" i="4"/>
  <c r="HN6" i="4"/>
  <c r="HN4" i="4"/>
  <c r="HN7" i="4"/>
  <c r="HN30" i="4"/>
  <c r="HN39" i="4"/>
  <c r="HN38" i="4"/>
  <c r="HN11" i="4"/>
  <c r="HN15" i="4"/>
  <c r="HN13" i="4"/>
  <c r="HM28" i="4"/>
  <c r="HN28" i="4" l="1"/>
  <c r="HN32" i="4"/>
  <c r="HN8" i="4"/>
  <c r="HN25" i="4"/>
  <c r="HM42" i="4"/>
  <c r="HN41" i="4"/>
  <c r="HN42" i="4" s="1"/>
  <c r="HN9" i="4"/>
  <c r="HO4" i="4"/>
  <c r="HO45" i="4"/>
  <c r="HO6" i="4"/>
  <c r="HO23" i="4"/>
  <c r="HO10" i="4"/>
  <c r="HO27" i="4"/>
  <c r="HO26" i="4"/>
  <c r="HP1" i="4"/>
  <c r="HO24" i="4"/>
  <c r="HO31" i="4"/>
  <c r="HO40" i="4"/>
  <c r="HO46" i="4"/>
  <c r="HO30" i="4"/>
  <c r="HO36" i="4"/>
  <c r="HO7" i="4"/>
  <c r="HO11" i="4"/>
  <c r="HO38" i="4"/>
  <c r="HO39" i="4"/>
  <c r="HO15" i="4"/>
  <c r="HO13" i="4"/>
  <c r="HM33" i="4"/>
  <c r="HN47" i="4"/>
  <c r="HO28" i="4" l="1"/>
  <c r="HO41" i="4"/>
  <c r="HO42" i="4" s="1"/>
  <c r="HO25" i="4"/>
  <c r="HP23" i="4"/>
  <c r="HP46" i="4"/>
  <c r="HP4" i="4"/>
  <c r="HP40" i="4"/>
  <c r="HQ1" i="4"/>
  <c r="HP26" i="4"/>
  <c r="HP31" i="4"/>
  <c r="HP6" i="4"/>
  <c r="HP24" i="4"/>
  <c r="HP27" i="4"/>
  <c r="HP36" i="4"/>
  <c r="HP39" i="4"/>
  <c r="HP10" i="4"/>
  <c r="HP45" i="4"/>
  <c r="HP7" i="4"/>
  <c r="HP30" i="4"/>
  <c r="HP15" i="4"/>
  <c r="HP38" i="4"/>
  <c r="HP13" i="4"/>
  <c r="HP11" i="4"/>
  <c r="HN12" i="4"/>
  <c r="HN14" i="4" s="1"/>
  <c r="HN16" i="4" s="1"/>
  <c r="HO8" i="4"/>
  <c r="HO9" i="4" s="1"/>
  <c r="HO12" i="4" s="1"/>
  <c r="HO14" i="4" s="1"/>
  <c r="HO16" i="4" s="1"/>
  <c r="HO32" i="4"/>
  <c r="HO47" i="4"/>
  <c r="HN33" i="4"/>
  <c r="HP41" i="4" l="1"/>
  <c r="HP47" i="4"/>
  <c r="HP28" i="4"/>
  <c r="HO33" i="4"/>
  <c r="HQ6" i="4"/>
  <c r="HQ30" i="4"/>
  <c r="HQ45" i="4"/>
  <c r="HQ4" i="4"/>
  <c r="HQ26" i="4"/>
  <c r="HQ31" i="4"/>
  <c r="HQ40" i="4"/>
  <c r="HQ23" i="4"/>
  <c r="HR1" i="4"/>
  <c r="HQ24" i="4"/>
  <c r="HQ7" i="4"/>
  <c r="HQ46" i="4"/>
  <c r="HQ27" i="4"/>
  <c r="HQ36" i="4"/>
  <c r="HQ10" i="4"/>
  <c r="HQ39" i="4"/>
  <c r="HQ11" i="4"/>
  <c r="HQ13" i="4"/>
  <c r="HQ38" i="4"/>
  <c r="HQ15" i="4"/>
  <c r="HP25" i="4"/>
  <c r="HP8" i="4"/>
  <c r="HP9" i="4" s="1"/>
  <c r="HP12" i="4" s="1"/>
  <c r="HP14" i="4" s="1"/>
  <c r="HP16" i="4" s="1"/>
  <c r="HP42" i="4"/>
  <c r="HP32" i="4"/>
  <c r="HQ32" i="4" l="1"/>
  <c r="HQ25" i="4"/>
  <c r="HQ41" i="4"/>
  <c r="HQ42" i="4" s="1"/>
  <c r="HP33" i="4"/>
  <c r="HS1" i="4"/>
  <c r="HR27" i="4"/>
  <c r="HR46" i="4"/>
  <c r="HR45" i="4"/>
  <c r="HR23" i="4"/>
  <c r="HR4" i="4"/>
  <c r="HR40" i="4"/>
  <c r="HR6" i="4"/>
  <c r="HR24" i="4"/>
  <c r="HR7" i="4"/>
  <c r="HR31" i="4"/>
  <c r="HR10" i="4"/>
  <c r="HR26" i="4"/>
  <c r="HR30" i="4"/>
  <c r="HR36" i="4"/>
  <c r="HR39" i="4"/>
  <c r="HR11" i="4"/>
  <c r="HR15" i="4"/>
  <c r="HR13" i="4"/>
  <c r="HR38" i="4"/>
  <c r="HQ28" i="4"/>
  <c r="HQ8" i="4"/>
  <c r="HQ9" i="4" s="1"/>
  <c r="HQ12" i="4" s="1"/>
  <c r="HQ14" i="4" s="1"/>
  <c r="HQ16" i="4" s="1"/>
  <c r="HQ47" i="4"/>
  <c r="HQ33" i="4" l="1"/>
  <c r="HR41" i="4"/>
  <c r="HR42" i="4" s="1"/>
  <c r="HR32" i="4"/>
  <c r="HR28" i="4"/>
  <c r="HR25" i="4"/>
  <c r="HS15" i="4"/>
  <c r="HS6" i="4"/>
  <c r="HS24" i="4"/>
  <c r="HS7" i="4"/>
  <c r="HT1" i="4"/>
  <c r="HS23" i="4"/>
  <c r="HS27" i="4"/>
  <c r="HS40" i="4"/>
  <c r="HS46" i="4"/>
  <c r="HS30" i="4"/>
  <c r="HS36" i="4"/>
  <c r="HS26" i="4"/>
  <c r="HS45" i="4"/>
  <c r="HS10" i="4"/>
  <c r="HS31" i="4"/>
  <c r="HS4" i="4"/>
  <c r="HS39" i="4"/>
  <c r="HS13" i="4"/>
  <c r="HS11" i="4"/>
  <c r="HS38" i="4"/>
  <c r="HR8" i="4"/>
  <c r="HR9" i="4" s="1"/>
  <c r="HR47" i="4"/>
  <c r="HS41" i="4" l="1"/>
  <c r="HS42" i="4" s="1"/>
  <c r="HS28" i="4"/>
  <c r="HS25" i="4"/>
  <c r="HS8" i="4"/>
  <c r="HS9" i="4" s="1"/>
  <c r="HS12" i="4" s="1"/>
  <c r="HS14" i="4" s="1"/>
  <c r="HS16" i="4" s="1"/>
  <c r="HR12" i="4"/>
  <c r="HR14" i="4" s="1"/>
  <c r="HR16" i="4" s="1"/>
  <c r="HS32" i="4"/>
  <c r="HS47" i="4"/>
  <c r="HT4" i="4"/>
  <c r="HT26" i="4"/>
  <c r="HT31" i="4"/>
  <c r="HT6" i="4"/>
  <c r="HT24" i="4"/>
  <c r="HT27" i="4"/>
  <c r="HT30" i="4"/>
  <c r="HT10" i="4"/>
  <c r="HT45" i="4"/>
  <c r="HT46" i="4"/>
  <c r="HT36" i="4"/>
  <c r="HT23" i="4"/>
  <c r="HU1" i="4"/>
  <c r="HT7" i="4"/>
  <c r="HT40" i="4"/>
  <c r="HT15" i="4"/>
  <c r="HT11" i="4"/>
  <c r="HT38" i="4"/>
  <c r="HT39" i="4"/>
  <c r="HT13" i="4"/>
  <c r="HR33" i="4"/>
  <c r="HS33" i="4" l="1"/>
  <c r="HT41" i="4"/>
  <c r="HT42" i="4" s="1"/>
  <c r="HT28" i="4"/>
  <c r="HU10" i="4"/>
  <c r="HU27" i="4"/>
  <c r="HU24" i="4"/>
  <c r="HU46" i="4"/>
  <c r="HU45" i="4"/>
  <c r="HU30" i="4"/>
  <c r="HU40" i="4"/>
  <c r="HU4" i="4"/>
  <c r="HU6" i="4"/>
  <c r="HU31" i="4"/>
  <c r="HU7" i="4"/>
  <c r="HV1" i="4"/>
  <c r="HU26" i="4"/>
  <c r="HU36" i="4"/>
  <c r="HU23" i="4"/>
  <c r="HU15" i="4"/>
  <c r="HU11" i="4"/>
  <c r="HU13" i="4"/>
  <c r="HU38" i="4"/>
  <c r="HU39" i="4"/>
  <c r="HT47" i="4"/>
  <c r="HT25" i="4"/>
  <c r="HT8" i="4"/>
  <c r="HT9" i="4" s="1"/>
  <c r="HT12" i="4" s="1"/>
  <c r="HT14" i="4" s="1"/>
  <c r="HT16" i="4" s="1"/>
  <c r="HT32" i="4"/>
  <c r="HU41" i="4" l="1"/>
  <c r="HU42" i="4" s="1"/>
  <c r="HU28" i="4"/>
  <c r="HU32" i="4"/>
  <c r="HT33" i="4"/>
  <c r="HU8" i="4"/>
  <c r="HU9" i="4" s="1"/>
  <c r="HU47" i="4"/>
  <c r="HV15" i="4"/>
  <c r="HV10" i="4"/>
  <c r="HV26" i="4"/>
  <c r="HV11" i="4"/>
  <c r="HV40" i="4"/>
  <c r="HV23" i="4"/>
  <c r="HV24" i="4"/>
  <c r="HV31" i="4"/>
  <c r="HV4" i="4"/>
  <c r="HV45" i="4"/>
  <c r="HV46" i="4"/>
  <c r="HV27" i="4"/>
  <c r="HV30" i="4"/>
  <c r="HV6" i="4"/>
  <c r="HW1" i="4"/>
  <c r="HV7" i="4"/>
  <c r="HV36" i="4"/>
  <c r="HV38" i="4"/>
  <c r="HV39" i="4"/>
  <c r="HV13" i="4"/>
  <c r="HU25" i="4"/>
  <c r="HV28" i="4" l="1"/>
  <c r="HV8" i="4"/>
  <c r="HV25" i="4"/>
  <c r="HV41" i="4"/>
  <c r="HV42" i="4" s="1"/>
  <c r="HW46" i="4"/>
  <c r="HW11" i="4"/>
  <c r="HW45" i="4"/>
  <c r="HW31" i="4"/>
  <c r="HW4" i="4"/>
  <c r="HW15" i="4"/>
  <c r="HW36" i="4"/>
  <c r="IG36" i="4" s="1" a="1"/>
  <c r="IG36" i="4" s="1"/>
  <c r="HW7" i="4"/>
  <c r="HW24" i="4"/>
  <c r="HW30" i="4"/>
  <c r="IH30" i="4" s="1" a="1"/>
  <c r="IH30" i="4" s="1"/>
  <c r="HW40" i="4"/>
  <c r="IJ40" i="4" s="1" a="1"/>
  <c r="IJ40" i="4" s="1"/>
  <c r="HW26" i="4"/>
  <c r="IK26" i="4" s="1" a="1"/>
  <c r="IK26" i="4" s="1"/>
  <c r="HW23" i="4"/>
  <c r="HW25" i="4" s="1"/>
  <c r="HW6" i="4"/>
  <c r="HW27" i="4"/>
  <c r="IN27" i="4" s="1" a="1"/>
  <c r="IN27" i="4" s="1"/>
  <c r="HW10" i="4"/>
  <c r="HW39" i="4"/>
  <c r="HW38" i="4"/>
  <c r="HW13" i="4"/>
  <c r="IF37" i="4" a="1"/>
  <c r="IF37" i="4" s="1"/>
  <c r="IO37" i="4" a="1"/>
  <c r="IO37" i="4" s="1"/>
  <c r="IB30" i="4" a="1"/>
  <c r="IB30" i="4" s="1"/>
  <c r="HV47" i="4"/>
  <c r="IH37" i="4" a="1"/>
  <c r="IH37" i="4" s="1"/>
  <c r="IJ37" i="4" a="1"/>
  <c r="IJ37" i="4" s="1"/>
  <c r="IE37" i="4" a="1"/>
  <c r="IE37" i="4" s="1"/>
  <c r="IM30" i="4" a="1"/>
  <c r="IM30" i="4" s="1"/>
  <c r="IA37" i="4" a="1"/>
  <c r="IA37" i="4" s="1"/>
  <c r="ID37" i="4" a="1"/>
  <c r="ID37" i="4" s="1"/>
  <c r="IQ37" i="4" a="1"/>
  <c r="IQ37" i="4" s="1"/>
  <c r="HY30" i="4" a="1"/>
  <c r="HY30" i="4" s="1"/>
  <c r="HY37" i="4" a="1"/>
  <c r="HY37" i="4" s="1"/>
  <c r="HZ37" i="4" a="1"/>
  <c r="HZ37" i="4" s="1"/>
  <c r="IN37" i="4" a="1"/>
  <c r="IN37" i="4" s="1"/>
  <c r="IL37" i="4" a="1"/>
  <c r="IL37" i="4" s="1"/>
  <c r="IC37" i="4" a="1"/>
  <c r="IC37" i="4" s="1"/>
  <c r="IL36" i="4" a="1"/>
  <c r="IL36" i="4" s="1"/>
  <c r="IM37" i="4" a="1"/>
  <c r="IM37" i="4" s="1"/>
  <c r="ID30" i="4" a="1"/>
  <c r="ID30" i="4" s="1"/>
  <c r="IB37" i="4" a="1"/>
  <c r="IB37" i="4" s="1"/>
  <c r="II37" i="4" a="1"/>
  <c r="II37" i="4" s="1"/>
  <c r="HU33" i="4"/>
  <c r="HV9" i="4"/>
  <c r="HV12" i="4" s="1"/>
  <c r="HV14" i="4" s="1"/>
  <c r="HV16" i="4" s="1"/>
  <c r="IR37" i="4" a="1"/>
  <c r="IR37" i="4" s="1"/>
  <c r="HV32" i="4"/>
  <c r="IK37" i="4" a="1"/>
  <c r="IK37" i="4" s="1"/>
  <c r="HU12" i="4"/>
  <c r="HU14" i="4" s="1"/>
  <c r="HU16" i="4" s="1"/>
  <c r="IE30" i="4" l="1" a="1"/>
  <c r="IE30" i="4" s="1"/>
  <c r="IO30" i="4" a="1"/>
  <c r="IO30" i="4" s="1"/>
  <c r="II30" i="4" a="1"/>
  <c r="II30" i="4" s="1"/>
  <c r="HZ30" i="4" a="1"/>
  <c r="HZ30" i="4" s="1"/>
  <c r="IN30" i="4" a="1"/>
  <c r="IN30" i="4" s="1"/>
  <c r="IG30" i="4" a="1"/>
  <c r="IG30" i="4" s="1"/>
  <c r="IN26" i="4" a="1"/>
  <c r="IN26" i="4" s="1"/>
  <c r="IQ30" i="4" a="1"/>
  <c r="IQ30" i="4" s="1"/>
  <c r="IC30" i="4" a="1"/>
  <c r="IC30" i="4" s="1"/>
  <c r="IL30" i="4" a="1"/>
  <c r="IL30" i="4" s="1"/>
  <c r="IK30" i="4" a="1"/>
  <c r="IK30" i="4" s="1"/>
  <c r="IJ30" i="4" a="1"/>
  <c r="IJ30" i="4" s="1"/>
  <c r="IA30" i="4" a="1"/>
  <c r="IA30" i="4" s="1"/>
  <c r="IR30" i="4" a="1"/>
  <c r="IR30" i="4" s="1"/>
  <c r="IB26" i="4" a="1"/>
  <c r="IB26" i="4" s="1"/>
  <c r="IC27" i="4" a="1"/>
  <c r="IC27" i="4" s="1"/>
  <c r="IP36" i="4" a="1"/>
  <c r="IP36" i="4" s="1"/>
  <c r="IF27" i="4" a="1"/>
  <c r="IF27" i="4" s="1"/>
  <c r="HZ27" i="4" a="1"/>
  <c r="HZ27" i="4" s="1"/>
  <c r="II27" i="4" a="1"/>
  <c r="II27" i="4" s="1"/>
  <c r="IB40" i="4" a="1"/>
  <c r="IB40" i="4" s="1"/>
  <c r="IA40" i="4" a="1"/>
  <c r="IA40" i="4" s="1"/>
  <c r="IR40" i="4" a="1"/>
  <c r="IR40" i="4" s="1"/>
  <c r="IF40" i="4" a="1"/>
  <c r="IF40" i="4" s="1"/>
  <c r="IR36" i="4" a="1"/>
  <c r="IR36" i="4" s="1"/>
  <c r="IO36" i="4" a="1"/>
  <c r="IO36" i="4" s="1"/>
  <c r="IP40" i="4" a="1"/>
  <c r="IP40" i="4" s="1"/>
  <c r="IG40" i="4" a="1"/>
  <c r="IG40" i="4" s="1"/>
  <c r="IM27" i="4" a="1"/>
  <c r="IM27" i="4" s="1"/>
  <c r="IH27" i="4" a="1"/>
  <c r="IH27" i="4" s="1"/>
  <c r="IH40" i="4" a="1"/>
  <c r="IH40" i="4" s="1"/>
  <c r="IJ27" i="4" a="1"/>
  <c r="IJ27" i="4" s="1"/>
  <c r="IF36" i="4" a="1"/>
  <c r="IF36" i="4" s="1"/>
  <c r="HZ36" i="4" a="1"/>
  <c r="HZ36" i="4" s="1"/>
  <c r="IO40" i="4" a="1"/>
  <c r="IO40" i="4" s="1"/>
  <c r="HY40" i="4" a="1"/>
  <c r="HY40" i="4" s="1"/>
  <c r="IE27" i="4" a="1"/>
  <c r="IE27" i="4" s="1"/>
  <c r="IH36" i="4" a="1"/>
  <c r="IH36" i="4" s="1"/>
  <c r="IM36" i="4" a="1"/>
  <c r="IM36" i="4" s="1"/>
  <c r="IG27" i="4" a="1"/>
  <c r="IG27" i="4" s="1"/>
  <c r="IR27" i="4" a="1"/>
  <c r="IR27" i="4" s="1"/>
  <c r="HW28" i="4"/>
  <c r="IC28" i="4" s="1" a="1"/>
  <c r="IC28" i="4" s="1"/>
  <c r="IN40" i="4" a="1"/>
  <c r="IN40" i="4" s="1"/>
  <c r="IC40" i="4" a="1"/>
  <c r="IC40" i="4" s="1"/>
  <c r="II40" i="4" a="1"/>
  <c r="II40" i="4" s="1"/>
  <c r="IE40" i="4" a="1"/>
  <c r="IE40" i="4" s="1"/>
  <c r="IO27" i="4" a="1"/>
  <c r="IO27" i="4" s="1"/>
  <c r="IK27" i="4" a="1"/>
  <c r="IK27" i="4" s="1"/>
  <c r="IP27" i="4" a="1"/>
  <c r="IP27" i="4" s="1"/>
  <c r="IJ36" i="4" a="1"/>
  <c r="IJ36" i="4" s="1"/>
  <c r="IL40" i="4" a="1"/>
  <c r="IL40" i="4" s="1"/>
  <c r="IB27" i="4" a="1"/>
  <c r="IB27" i="4" s="1"/>
  <c r="IC36" i="4" a="1"/>
  <c r="IC36" i="4" s="1"/>
  <c r="IK40" i="4" a="1"/>
  <c r="IK40" i="4" s="1"/>
  <c r="IA27" i="4" a="1"/>
  <c r="IA27" i="4" s="1"/>
  <c r="IL27" i="4" a="1"/>
  <c r="IL27" i="4" s="1"/>
  <c r="HZ40" i="4" a="1"/>
  <c r="HZ40" i="4" s="1"/>
  <c r="II36" i="4" a="1"/>
  <c r="II36" i="4" s="1"/>
  <c r="ID27" i="4" a="1"/>
  <c r="ID27" i="4" s="1"/>
  <c r="HY27" i="4" a="1"/>
  <c r="HY27" i="4" s="1"/>
  <c r="IN36" i="4" a="1"/>
  <c r="IN36" i="4" s="1"/>
  <c r="IQ36" i="4" a="1"/>
  <c r="IQ36" i="4" s="1"/>
  <c r="IA36" i="4" a="1"/>
  <c r="IA36" i="4" s="1"/>
  <c r="IQ27" i="4" a="1"/>
  <c r="IQ27" i="4" s="1"/>
  <c r="ID36" i="4" a="1"/>
  <c r="ID36" i="4" s="1"/>
  <c r="IJ28" i="4" a="1"/>
  <c r="IJ28" i="4" s="1"/>
  <c r="IJ26" i="4" a="1"/>
  <c r="IJ26" i="4" s="1"/>
  <c r="IM26" i="4" a="1"/>
  <c r="IM26" i="4" s="1"/>
  <c r="II26" i="4" a="1"/>
  <c r="II26" i="4" s="1"/>
  <c r="IO26" i="4" a="1"/>
  <c r="IO26" i="4" s="1"/>
  <c r="ID26" i="4" a="1"/>
  <c r="ID26" i="4" s="1"/>
  <c r="HZ26" i="4" a="1"/>
  <c r="HZ26" i="4" s="1"/>
  <c r="IH26" i="4" a="1"/>
  <c r="IH26" i="4" s="1"/>
  <c r="IP26" i="4" a="1"/>
  <c r="IP26" i="4" s="1"/>
  <c r="IG26" i="4" a="1"/>
  <c r="IG26" i="4" s="1"/>
  <c r="IF26" i="4" a="1"/>
  <c r="IF26" i="4" s="1"/>
  <c r="HY26" i="4" a="1"/>
  <c r="HY26" i="4" s="1"/>
  <c r="IE26" i="4" a="1"/>
  <c r="IE26" i="4" s="1"/>
  <c r="IC26" i="4" a="1"/>
  <c r="IC26" i="4" s="1"/>
  <c r="IQ26" i="4" a="1"/>
  <c r="IQ26" i="4" s="1"/>
  <c r="IA26" i="4" a="1"/>
  <c r="IA26" i="4" s="1"/>
  <c r="IR26" i="4" a="1"/>
  <c r="IR26" i="4" s="1"/>
  <c r="HW8" i="4"/>
  <c r="IR8" i="4" s="1"/>
  <c r="HW41" i="4"/>
  <c r="HV33" i="4"/>
  <c r="HW32" i="4"/>
  <c r="HW47" i="4"/>
  <c r="IR4" i="4"/>
  <c r="IA7" i="4"/>
  <c r="IQ4" i="4"/>
  <c r="IP7" i="4"/>
  <c r="IL7" i="4"/>
  <c r="IH7" i="4"/>
  <c r="IN7" i="4"/>
  <c r="IO7" i="4"/>
  <c r="HY7" i="4"/>
  <c r="IR7" i="4"/>
  <c r="IR11" i="4"/>
  <c r="IE7" i="4"/>
  <c r="HZ10" i="4"/>
  <c r="IM7" i="4"/>
  <c r="IQ10" i="4"/>
  <c r="HY15" i="4"/>
  <c r="IJ7" i="4"/>
  <c r="II7" i="4"/>
  <c r="IR13" i="4"/>
  <c r="IR10" i="4"/>
  <c r="IQ7" i="4"/>
  <c r="IR15" i="4"/>
  <c r="IG7" i="4"/>
  <c r="IF7" i="4"/>
  <c r="IK7" i="4"/>
  <c r="IR6" i="4"/>
  <c r="ID7" i="4"/>
  <c r="IA6" i="4"/>
  <c r="IB10" i="4"/>
  <c r="IQ9" i="4"/>
  <c r="IB7" i="4"/>
  <c r="IQ6" i="4"/>
  <c r="IQ8" i="4"/>
  <c r="HZ15" i="4"/>
  <c r="IB15" i="4"/>
  <c r="HZ7" i="4"/>
  <c r="HZ6" i="4"/>
  <c r="HY6" i="4"/>
  <c r="HY11" i="4"/>
  <c r="HZ11" i="4"/>
  <c r="IC7" i="4"/>
  <c r="IA10" i="4"/>
  <c r="HY8" i="4"/>
  <c r="IB6" i="4"/>
  <c r="HY10" i="4"/>
  <c r="HZ8" i="4"/>
  <c r="IB8" i="4"/>
  <c r="IA11" i="4"/>
  <c r="IB11" i="4"/>
  <c r="IA15" i="4"/>
  <c r="IF30" i="4" a="1"/>
  <c r="IF30" i="4" s="1"/>
  <c r="IM40" i="4" a="1"/>
  <c r="IM40" i="4" s="1"/>
  <c r="IL26" i="4" a="1"/>
  <c r="IL26" i="4" s="1"/>
  <c r="IE36" i="4" a="1"/>
  <c r="IE36" i="4" s="1"/>
  <c r="ID40" i="4" a="1"/>
  <c r="ID40" i="4" s="1"/>
  <c r="IP37" i="4" a="1"/>
  <c r="IP37" i="4" s="1"/>
  <c r="IQ40" i="4" a="1"/>
  <c r="IQ40" i="4" s="1"/>
  <c r="HY36" i="4" a="1"/>
  <c r="HY36" i="4" s="1"/>
  <c r="IB36" i="4" a="1"/>
  <c r="IB36" i="4" s="1"/>
  <c r="IG37" i="4" a="1"/>
  <c r="IG37" i="4" s="1"/>
  <c r="IP30" i="4" a="1"/>
  <c r="IP30" i="4" s="1"/>
  <c r="IK36" i="4" a="1"/>
  <c r="IK36" i="4" s="1"/>
  <c r="IA8" i="4"/>
  <c r="HY28" i="4" l="1" a="1"/>
  <c r="HY28" i="4" s="1"/>
  <c r="IH28" i="4" a="1"/>
  <c r="IH28" i="4" s="1"/>
  <c r="IF28" i="4" a="1"/>
  <c r="IF28" i="4" s="1"/>
  <c r="IE28" i="4" a="1"/>
  <c r="IE28" i="4" s="1"/>
  <c r="II28" i="4" a="1"/>
  <c r="II28" i="4" s="1"/>
  <c r="ID28" i="4" a="1"/>
  <c r="ID28" i="4" s="1"/>
  <c r="IB28" i="4" a="1"/>
  <c r="IB28" i="4" s="1"/>
  <c r="IG28" i="4" a="1"/>
  <c r="IG28" i="4" s="1"/>
  <c r="IA28" i="4" a="1"/>
  <c r="IA28" i="4" s="1"/>
  <c r="HZ28" i="4" a="1"/>
  <c r="HZ28" i="4" s="1"/>
  <c r="HW9" i="4"/>
  <c r="HW12" i="4" s="1"/>
  <c r="HW42" i="4"/>
  <c r="HW33" i="4"/>
  <c r="IR9" i="4" l="1"/>
  <c r="HW14" i="4"/>
  <c r="IR12" i="4"/>
  <c r="HW16" i="4" l="1"/>
  <c r="IR14" i="4"/>
  <c r="IR16" i="4" l="1"/>
  <c r="F12" i="29" l="1"/>
  <c r="W12" i="29" s="1"/>
  <c r="P23" i="31" l="1"/>
  <c r="P10" i="31" s="1"/>
  <c r="P11" i="31" s="1"/>
  <c r="F11" i="29"/>
  <c r="W11" i="29" l="1"/>
  <c r="AA12" i="29"/>
  <c r="F13" i="29" l="1"/>
  <c r="AA11" i="29"/>
  <c r="O23" i="31"/>
  <c r="O10" i="31" s="1"/>
  <c r="F14" i="29"/>
  <c r="W14" i="29" s="1"/>
  <c r="R23" i="31" l="1"/>
  <c r="R10" i="31" s="1"/>
  <c r="R11" i="31" s="1"/>
  <c r="O11" i="31"/>
  <c r="O12" i="31" s="1"/>
  <c r="W13" i="29"/>
  <c r="O14" i="31" l="1"/>
  <c r="O15" i="31" s="1"/>
  <c r="O16" i="31" s="1"/>
  <c r="AA14" i="29"/>
  <c r="AA13" i="29"/>
  <c r="Q23" i="31"/>
  <c r="Q10" i="31" s="1"/>
  <c r="P12" i="31"/>
  <c r="P14" i="31" l="1"/>
  <c r="P15" i="31" s="1"/>
  <c r="P16" i="31" s="1"/>
  <c r="F15" i="29"/>
  <c r="Q11" i="31"/>
  <c r="Q12" i="31" s="1"/>
  <c r="Q14" i="31" l="1"/>
  <c r="Q15" i="31" s="1"/>
  <c r="Q16" i="31" s="1"/>
  <c r="R12" i="31"/>
  <c r="R14" i="31" s="1"/>
  <c r="W15" i="29"/>
  <c r="R15" i="31" l="1"/>
  <c r="R16" i="31" s="1"/>
  <c r="F16" i="29"/>
  <c r="S23" i="31"/>
  <c r="S10" i="31" s="1"/>
  <c r="AA15" i="29"/>
  <c r="S11" i="31" l="1"/>
  <c r="S12" i="31" s="1"/>
  <c r="W16" i="29"/>
  <c r="F17" i="29"/>
  <c r="W17" i="29" s="1"/>
  <c r="S14" i="31" l="1"/>
  <c r="S15" i="31" s="1"/>
  <c r="S16" i="31" s="1"/>
  <c r="U23" i="31"/>
  <c r="U10" i="31" s="1"/>
  <c r="U11" i="31" s="1"/>
  <c r="AA16" i="29"/>
  <c r="T23" i="31"/>
  <c r="T10" i="31" s="1"/>
  <c r="AA17" i="29" l="1"/>
  <c r="T11" i="31"/>
  <c r="T12" i="31" s="1"/>
  <c r="T14" i="31" l="1"/>
  <c r="T15" i="31" s="1"/>
  <c r="U12" i="31"/>
  <c r="U14" i="31" s="1"/>
  <c r="F18" i="29"/>
  <c r="U15" i="31" l="1"/>
  <c r="U16" i="31" s="1"/>
  <c r="T16" i="31"/>
  <c r="W18" i="29"/>
  <c r="V23" i="31" l="1"/>
  <c r="V10" i="31" s="1"/>
  <c r="AA18" i="29"/>
  <c r="F19" i="29"/>
  <c r="W19" i="29" s="1"/>
  <c r="W23" i="31" l="1"/>
  <c r="W10" i="31" s="1"/>
  <c r="W11" i="31" s="1"/>
  <c r="V11" i="31"/>
  <c r="V12" i="31" s="1"/>
  <c r="V14" i="31" l="1"/>
  <c r="V15" i="31" s="1"/>
  <c r="V16" i="31" s="1"/>
  <c r="AA19" i="29"/>
  <c r="W12" i="31"/>
  <c r="F20" i="29"/>
  <c r="W20" i="29" s="1"/>
  <c r="W14" i="31" l="1"/>
  <c r="W15" i="31" s="1"/>
  <c r="X23" i="31"/>
  <c r="X10" i="31" s="1"/>
  <c r="X11" i="31" s="1"/>
  <c r="X12" i="31" s="1"/>
  <c r="X14" i="31" l="1"/>
  <c r="X15" i="31" s="1"/>
  <c r="X16" i="31" s="1"/>
  <c r="W16" i="31"/>
  <c r="AA20" i="29"/>
  <c r="F21" i="29" l="1"/>
  <c r="W21" i="29" s="1"/>
  <c r="D4" i="4" l="1"/>
  <c r="Y23" i="31"/>
  <c r="Y10" i="31" s="1"/>
  <c r="Y11" i="31" s="1"/>
  <c r="Y12" i="31" s="1"/>
  <c r="AA21" i="29"/>
  <c r="Y14" i="31" l="1"/>
  <c r="Y15" i="31" s="1"/>
  <c r="Y16" i="31" s="1"/>
  <c r="F22" i="29"/>
  <c r="W22" i="29" s="1"/>
  <c r="D13" i="4"/>
  <c r="D9" i="4"/>
  <c r="E4" i="4" l="1"/>
  <c r="D12" i="4"/>
  <c r="Z23" i="31"/>
  <c r="Z10" i="31" s="1"/>
  <c r="Z11" i="31" s="1"/>
  <c r="Z12" i="31" s="1"/>
  <c r="AA22" i="29"/>
  <c r="Z14" i="31" l="1"/>
  <c r="Z15" i="31" s="1"/>
  <c r="Z16" i="31" s="1"/>
  <c r="F23" i="29"/>
  <c r="E13" i="4"/>
  <c r="D14" i="4"/>
  <c r="E9" i="4"/>
  <c r="D16" i="4" l="1"/>
  <c r="W23" i="29"/>
  <c r="E12" i="4"/>
  <c r="E14" i="4" s="1"/>
  <c r="E16" i="4" s="1"/>
  <c r="AA23" i="31" l="1"/>
  <c r="AA10" i="31" s="1"/>
  <c r="AA11" i="31" s="1"/>
  <c r="AA12" i="31" s="1"/>
  <c r="AA23" i="29"/>
  <c r="F4" i="4"/>
  <c r="AA14" i="31" l="1"/>
  <c r="AA15" i="31" s="1"/>
  <c r="AA16" i="31" s="1"/>
  <c r="F9" i="4"/>
  <c r="F13" i="4"/>
  <c r="F12" i="4" l="1"/>
  <c r="F24" i="29" l="1"/>
  <c r="F14" i="4"/>
  <c r="F16" i="4" l="1"/>
  <c r="W24" i="29"/>
  <c r="G4" i="4" l="1"/>
  <c r="AA24" i="29"/>
  <c r="AB23" i="31"/>
  <c r="AB10" i="31" s="1"/>
  <c r="AB11" i="31" s="1"/>
  <c r="AB12" i="31" s="1"/>
  <c r="F25" i="29"/>
  <c r="AB14" i="31" l="1"/>
  <c r="AB15" i="31" s="1"/>
  <c r="G13" i="4"/>
  <c r="W25" i="29"/>
  <c r="G9" i="4"/>
  <c r="G12" i="4" l="1"/>
  <c r="F26" i="29"/>
  <c r="H4" i="4"/>
  <c r="AA25" i="29"/>
  <c r="AC23" i="31"/>
  <c r="AC10" i="31" s="1"/>
  <c r="AC11" i="31" s="1"/>
  <c r="AC12" i="31" s="1"/>
  <c r="AB16" i="31"/>
  <c r="AC14" i="31" l="1"/>
  <c r="AC15" i="31" s="1"/>
  <c r="H13" i="4"/>
  <c r="H9" i="4"/>
  <c r="W26" i="29"/>
  <c r="G14" i="4"/>
  <c r="F27" i="29" l="1"/>
  <c r="AC16" i="31"/>
  <c r="AA26" i="29"/>
  <c r="AD23" i="31"/>
  <c r="AD10" i="31" s="1"/>
  <c r="AD11" i="31" s="1"/>
  <c r="AD12" i="31" s="1"/>
  <c r="I4" i="4"/>
  <c r="H12" i="4"/>
  <c r="G16" i="4"/>
  <c r="AD14" i="31" l="1"/>
  <c r="AD15" i="31" s="1"/>
  <c r="I9" i="4"/>
  <c r="W27" i="29"/>
  <c r="I13" i="4"/>
  <c r="H14" i="4"/>
  <c r="J4" i="4" l="1"/>
  <c r="H16" i="4"/>
  <c r="AE23" i="31"/>
  <c r="AE10" i="31" s="1"/>
  <c r="AE11" i="31" s="1"/>
  <c r="AE12" i="31" s="1"/>
  <c r="AA27" i="29"/>
  <c r="AD16" i="31"/>
  <c r="I12" i="4"/>
  <c r="AE14" i="31" l="1"/>
  <c r="AE15" i="31" s="1"/>
  <c r="F28" i="29"/>
  <c r="W28" i="29" s="1"/>
  <c r="J13" i="4"/>
  <c r="I14" i="4"/>
  <c r="J9" i="4"/>
  <c r="J12" i="4" l="1"/>
  <c r="J14" i="4" s="1"/>
  <c r="J16" i="4" s="1"/>
  <c r="I16" i="4"/>
  <c r="AE16" i="31"/>
  <c r="AA28" i="29"/>
  <c r="AF23" i="31"/>
  <c r="AF10" i="31" s="1"/>
  <c r="AF11" i="31" s="1"/>
  <c r="AF12" i="31" s="1"/>
  <c r="AF14" i="31" l="1"/>
  <c r="AF15" i="31" s="1"/>
  <c r="AF16" i="31" s="1"/>
  <c r="K4" i="4"/>
  <c r="K9" i="4" s="1"/>
  <c r="K12" i="4" s="1"/>
  <c r="K13" i="4" l="1"/>
  <c r="K14" i="4" s="1"/>
  <c r="K16" i="4" s="1"/>
  <c r="F29" i="29" l="1"/>
  <c r="W29" i="29" s="1"/>
  <c r="AG23" i="31" l="1"/>
  <c r="AG10" i="31" s="1"/>
  <c r="AG11" i="31" s="1"/>
  <c r="AG12" i="31" s="1"/>
  <c r="AA29" i="29"/>
  <c r="AG14" i="31" l="1"/>
  <c r="AG15" i="31" s="1"/>
  <c r="AG16" i="31" s="1"/>
  <c r="F30" i="29"/>
  <c r="W30" i="29" s="1"/>
  <c r="L4" i="4"/>
  <c r="L9" i="4" s="1"/>
  <c r="L12" i="4" s="1"/>
  <c r="L13" i="4" l="1"/>
  <c r="L14" i="4" s="1"/>
  <c r="L16" i="4" s="1"/>
  <c r="AH23" i="31"/>
  <c r="AH10" i="31" s="1"/>
  <c r="AH11" i="31" s="1"/>
  <c r="AH12" i="31" s="1"/>
  <c r="AA30" i="29"/>
  <c r="AH14" i="31" l="1"/>
  <c r="AH15" i="31" s="1"/>
  <c r="AH16" i="31" s="1"/>
  <c r="F31" i="29"/>
  <c r="W31" i="29" s="1"/>
  <c r="M4" i="4"/>
  <c r="M9" i="4" s="1"/>
  <c r="M12" i="4" s="1"/>
  <c r="AA31" i="29" l="1"/>
  <c r="AI23" i="31"/>
  <c r="AI10" i="31" s="1"/>
  <c r="AI11" i="31" s="1"/>
  <c r="AI12" i="31" s="1"/>
  <c r="M13" i="4"/>
  <c r="M14" i="4" s="1"/>
  <c r="M16" i="4" s="1"/>
  <c r="AI14" i="31" l="1"/>
  <c r="AI15" i="31" s="1"/>
  <c r="AI16" i="31" s="1"/>
  <c r="F32" i="29"/>
  <c r="W32" i="29" s="1"/>
  <c r="N4" i="4"/>
  <c r="N9" i="4" s="1"/>
  <c r="N12" i="4" s="1"/>
  <c r="AJ23" i="31" l="1"/>
  <c r="AJ10" i="31" s="1"/>
  <c r="AJ11" i="31" s="1"/>
  <c r="AJ12" i="31" s="1"/>
  <c r="AA32" i="29"/>
  <c r="N13" i="4"/>
  <c r="N14" i="4" s="1"/>
  <c r="N16" i="4" s="1"/>
  <c r="AJ14" i="31" l="1"/>
  <c r="AJ15" i="31" s="1"/>
  <c r="AJ16" i="31" s="1"/>
  <c r="O4" i="4"/>
  <c r="O13" i="4" l="1"/>
  <c r="O9" i="4"/>
  <c r="HY4" i="4"/>
  <c r="F33" i="29"/>
  <c r="W33" i="29" s="1"/>
  <c r="AK23" i="31" l="1"/>
  <c r="AK10" i="31" s="1"/>
  <c r="AK11" i="31" s="1"/>
  <c r="AK12" i="31" s="1"/>
  <c r="AA33" i="29"/>
  <c r="O12" i="4"/>
  <c r="HY12" i="4" s="1"/>
  <c r="HY9" i="4"/>
  <c r="HY13" i="4"/>
  <c r="AK14" i="31" l="1"/>
  <c r="AK15" i="31" s="1"/>
  <c r="AK16" i="31" s="1"/>
  <c r="F34" i="29"/>
  <c r="W34" i="29" s="1"/>
  <c r="O14" i="4"/>
  <c r="P4" i="4"/>
  <c r="P9" i="4" s="1"/>
  <c r="P12" i="4" s="1"/>
  <c r="O16" i="4" l="1"/>
  <c r="HY16" i="4" s="1"/>
  <c r="HY14" i="4"/>
  <c r="P13" i="4"/>
  <c r="P14" i="4" s="1"/>
  <c r="P16" i="4" s="1"/>
  <c r="AA34" i="29"/>
  <c r="AL23" i="31"/>
  <c r="AL10" i="31" s="1"/>
  <c r="AL11" i="31" s="1"/>
  <c r="AL12" i="31" s="1"/>
  <c r="AL14" i="31" l="1"/>
  <c r="AL15" i="31" s="1"/>
  <c r="AL16" i="31" s="1"/>
  <c r="F35" i="29"/>
  <c r="Q4" i="4"/>
  <c r="Q9" i="4" s="1"/>
  <c r="Q12" i="4" s="1"/>
  <c r="Q13" i="4" l="1"/>
  <c r="Q14" i="4" s="1"/>
  <c r="Q16" i="4" s="1"/>
  <c r="W35" i="29"/>
  <c r="AM23" i="31" l="1"/>
  <c r="AM10" i="31" s="1"/>
  <c r="AM11" i="31" s="1"/>
  <c r="AM12" i="31" s="1"/>
  <c r="AA35" i="29"/>
  <c r="R4" i="4"/>
  <c r="F36" i="29"/>
  <c r="AM14" i="31" l="1"/>
  <c r="AM15" i="31" s="1"/>
  <c r="R9" i="4"/>
  <c r="R13" i="4"/>
  <c r="W36" i="29"/>
  <c r="F37" i="29" l="1"/>
  <c r="S4" i="4"/>
  <c r="AM16" i="31"/>
  <c r="AA36" i="29"/>
  <c r="AN23" i="31"/>
  <c r="AN10" i="31" s="1"/>
  <c r="AN11" i="31" s="1"/>
  <c r="AN12" i="31" s="1"/>
  <c r="R12" i="4"/>
  <c r="AN14" i="31" l="1"/>
  <c r="AN15" i="31" s="1"/>
  <c r="AN16" i="31" s="1"/>
  <c r="S9" i="4"/>
  <c r="W37" i="29"/>
  <c r="R14" i="4"/>
  <c r="S13" i="4"/>
  <c r="AO23" i="31" l="1"/>
  <c r="AO10" i="31" s="1"/>
  <c r="AO11" i="31" s="1"/>
  <c r="AO12" i="31" s="1"/>
  <c r="AA37" i="29"/>
  <c r="T4" i="4"/>
  <c r="R16" i="4"/>
  <c r="S12" i="4"/>
  <c r="AO14" i="31" l="1"/>
  <c r="AO15" i="31" s="1"/>
  <c r="T9" i="4"/>
  <c r="T13" i="4"/>
  <c r="S14" i="4"/>
  <c r="S16" i="4" l="1"/>
  <c r="F38" i="29"/>
  <c r="AO16" i="31"/>
  <c r="T12" i="4"/>
  <c r="T14" i="4" l="1"/>
  <c r="W38" i="29"/>
  <c r="AA38" i="29" l="1"/>
  <c r="AP23" i="31"/>
  <c r="AP10" i="31" s="1"/>
  <c r="AP11" i="31" s="1"/>
  <c r="AP12" i="31" s="1"/>
  <c r="T16" i="4"/>
  <c r="U4" i="4"/>
  <c r="AP14" i="31" l="1"/>
  <c r="AP15" i="31" s="1"/>
  <c r="U13" i="4"/>
  <c r="U9" i="4"/>
  <c r="F39" i="29" l="1"/>
  <c r="U12" i="4"/>
  <c r="U14" i="4" s="1"/>
  <c r="AP16" i="31"/>
  <c r="W39" i="29" l="1"/>
  <c r="U16" i="4"/>
  <c r="V4" i="4" l="1"/>
  <c r="V9" i="4" s="1"/>
  <c r="AQ23" i="31"/>
  <c r="AQ10" i="31" s="1"/>
  <c r="AQ11" i="31" s="1"/>
  <c r="AQ12" i="31" s="1"/>
  <c r="AA39" i="29"/>
  <c r="AQ14" i="31" l="1"/>
  <c r="AQ15" i="31" s="1"/>
  <c r="AQ16" i="31" s="1"/>
  <c r="V12" i="4"/>
  <c r="V13" i="4"/>
  <c r="V14" i="4" s="1"/>
  <c r="F40" i="29" l="1"/>
  <c r="W40" i="29" s="1"/>
  <c r="V16" i="4"/>
  <c r="AR23" i="31" l="1"/>
  <c r="AR10" i="31" s="1"/>
  <c r="AR11" i="31" s="1"/>
  <c r="AR12" i="31" s="1"/>
  <c r="AA40" i="29"/>
  <c r="AR14" i="31" l="1"/>
  <c r="AR15" i="31" s="1"/>
  <c r="AR16" i="31" s="1"/>
  <c r="W4" i="4"/>
  <c r="W9" i="4" s="1"/>
  <c r="W12" i="4" s="1"/>
  <c r="W13" i="4" l="1"/>
  <c r="W14" i="4" s="1"/>
  <c r="W16" i="4" s="1"/>
  <c r="F41" i="29" l="1"/>
  <c r="W41" i="29" s="1"/>
  <c r="AS23" i="31" l="1"/>
  <c r="AS10" i="31" s="1"/>
  <c r="AS11" i="31" s="1"/>
  <c r="AS12" i="31" s="1"/>
  <c r="AA41" i="29"/>
  <c r="AS14" i="31" l="1"/>
  <c r="AS15" i="31" s="1"/>
  <c r="AS16" i="31" s="1"/>
  <c r="X4" i="4"/>
  <c r="X9" i="4" s="1"/>
  <c r="X12" i="4" s="1"/>
  <c r="F42" i="29" l="1"/>
  <c r="W42" i="29" s="1"/>
  <c r="X13" i="4"/>
  <c r="X14" i="4" s="1"/>
  <c r="X16" i="4" s="1"/>
  <c r="AA42" i="29" l="1"/>
  <c r="AT23" i="31"/>
  <c r="AT10" i="31" s="1"/>
  <c r="AT11" i="31" s="1"/>
  <c r="AT12" i="31" s="1"/>
  <c r="AT14" i="31" l="1"/>
  <c r="AT15" i="31" s="1"/>
  <c r="Y4" i="4"/>
  <c r="Y9" i="4" s="1"/>
  <c r="Y12" i="4" s="1"/>
  <c r="AT16" i="31" l="1"/>
  <c r="Y13" i="4"/>
  <c r="Y14" i="4" s="1"/>
  <c r="Y16" i="4" s="1"/>
  <c r="F43" i="29"/>
  <c r="W43" i="29" s="1"/>
  <c r="AA43" i="29" l="1"/>
  <c r="AU23" i="31"/>
  <c r="AU10" i="31" s="1"/>
  <c r="AU11" i="31" s="1"/>
  <c r="AU12" i="31" s="1"/>
  <c r="AU14" i="31" l="1"/>
  <c r="AU15" i="31" s="1"/>
  <c r="Z4" i="4"/>
  <c r="Z9" i="4" s="1"/>
  <c r="Z12" i="4" s="1"/>
  <c r="AU16" i="31" l="1"/>
  <c r="Z13" i="4"/>
  <c r="Z14" i="4" s="1"/>
  <c r="Z16" i="4" s="1"/>
  <c r="F44" i="29"/>
  <c r="W44" i="29" s="1"/>
  <c r="AA44" i="29" l="1"/>
  <c r="AV23" i="31"/>
  <c r="AV10" i="31" s="1"/>
  <c r="AV11" i="31" s="1"/>
  <c r="AV12" i="31" s="1"/>
  <c r="AV14" i="31" l="1"/>
  <c r="AV15" i="31" s="1"/>
  <c r="AA4" i="4"/>
  <c r="AA9" i="4" s="1"/>
  <c r="AA12" i="4" s="1"/>
  <c r="F45" i="29" l="1"/>
  <c r="W45" i="29" s="1"/>
  <c r="AV16" i="31"/>
  <c r="AA13" i="4"/>
  <c r="AA14" i="4" s="1"/>
  <c r="AA16" i="4" s="1"/>
  <c r="AW23" i="31" l="1"/>
  <c r="AW10" i="31" s="1"/>
  <c r="AW11" i="31" s="1"/>
  <c r="AW12" i="31" s="1"/>
  <c r="AA45" i="29"/>
  <c r="AW14" i="31" l="1"/>
  <c r="AW15" i="31" s="1"/>
  <c r="AW16" i="31" s="1"/>
  <c r="AB4" i="4"/>
  <c r="AB9" i="4" s="1"/>
  <c r="AB12" i="4" s="1"/>
  <c r="AB13" i="4" l="1"/>
  <c r="AB14" i="4" s="1"/>
  <c r="AB16" i="4" s="1"/>
  <c r="F46" i="29"/>
  <c r="W46" i="29" s="1"/>
  <c r="AX23" i="31" l="1"/>
  <c r="AX10" i="31" s="1"/>
  <c r="AX11" i="31" s="1"/>
  <c r="AX12" i="31" s="1"/>
  <c r="AA46" i="29"/>
  <c r="AX14" i="31" l="1"/>
  <c r="AX15" i="31" s="1"/>
  <c r="AC4" i="4"/>
  <c r="AC9" i="4" s="1"/>
  <c r="AC12" i="4" s="1"/>
  <c r="AX16" i="31" l="1"/>
  <c r="F47" i="29"/>
  <c r="W47" i="29" s="1"/>
  <c r="AC13" i="4"/>
  <c r="AC14" i="4" s="1"/>
  <c r="AC16" i="4" s="1"/>
  <c r="AA47" i="29" l="1"/>
  <c r="AY23" i="31"/>
  <c r="AY10" i="31" s="1"/>
  <c r="AY11" i="31" s="1"/>
  <c r="AY12" i="31" s="1"/>
  <c r="AY14" i="31" l="1"/>
  <c r="AY15" i="31" s="1"/>
  <c r="AD4" i="4"/>
  <c r="AD13" i="4" l="1"/>
  <c r="AY16" i="31"/>
  <c r="AD9" i="4"/>
  <c r="F48" i="29" l="1"/>
  <c r="W48" i="29" s="1"/>
  <c r="AD12" i="4"/>
  <c r="AD14" i="4" l="1"/>
  <c r="AZ23" i="31"/>
  <c r="AZ10" i="31" s="1"/>
  <c r="AZ11" i="31" s="1"/>
  <c r="AZ12" i="31" s="1"/>
  <c r="AA48" i="29"/>
  <c r="AZ14" i="31" l="1"/>
  <c r="AZ15" i="31" s="1"/>
  <c r="AZ16" i="31" s="1"/>
  <c r="AD16" i="4"/>
  <c r="AE4" i="4"/>
  <c r="AE9" i="4" l="1"/>
  <c r="AE13" i="4"/>
  <c r="F49" i="29" l="1"/>
  <c r="W49" i="29" s="1"/>
  <c r="AE12" i="4"/>
  <c r="AE14" i="4" l="1"/>
  <c r="BA23" i="31"/>
  <c r="BA10" i="31" s="1"/>
  <c r="BA11" i="31" s="1"/>
  <c r="BA12" i="31" s="1"/>
  <c r="AA49" i="29"/>
  <c r="BA14" i="31" l="1"/>
  <c r="BA15" i="31" s="1"/>
  <c r="BA16" i="31" s="1"/>
  <c r="AE16" i="4"/>
  <c r="AF4" i="4"/>
  <c r="AF13" i="4" l="1"/>
  <c r="AF9" i="4"/>
  <c r="F50" i="29" l="1"/>
  <c r="W50" i="29" s="1"/>
  <c r="AF12" i="4"/>
  <c r="AF14" i="4" l="1"/>
  <c r="BB23" i="31"/>
  <c r="BB10" i="31" s="1"/>
  <c r="BB11" i="31" s="1"/>
  <c r="BB12" i="31" s="1"/>
  <c r="AA50" i="29"/>
  <c r="BB14" i="31" l="1"/>
  <c r="BB15" i="31" s="1"/>
  <c r="BB16" i="31" s="1"/>
  <c r="AF16" i="4"/>
  <c r="AG4" i="4"/>
  <c r="AG13" i="4" l="1"/>
  <c r="AG9" i="4"/>
  <c r="AG12" i="4" l="1"/>
  <c r="AG14" i="4" s="1"/>
  <c r="F51" i="29" l="1"/>
  <c r="W51" i="29" s="1"/>
  <c r="AG16" i="4"/>
  <c r="AA51" i="29" l="1"/>
  <c r="BC23" i="31"/>
  <c r="BC10" i="31" s="1"/>
  <c r="BC11" i="31" s="1"/>
  <c r="BC12" i="31" s="1"/>
  <c r="BC14" i="31" l="1"/>
  <c r="BC15" i="31" s="1"/>
  <c r="AH4" i="4"/>
  <c r="AH9" i="4" s="1"/>
  <c r="AH12" i="4" s="1"/>
  <c r="BC16" i="31" l="1"/>
  <c r="AH13" i="4"/>
  <c r="AH14" i="4" s="1"/>
  <c r="AH16" i="4" s="1"/>
  <c r="F52" i="29" l="1"/>
  <c r="W52" i="29" s="1"/>
  <c r="AA52" i="29" l="1"/>
  <c r="BD23" i="31"/>
  <c r="BD10" i="31" s="1"/>
  <c r="BD11" i="31" s="1"/>
  <c r="BD12" i="31" s="1"/>
  <c r="BD14" i="31" l="1"/>
  <c r="BD15" i="31" s="1"/>
  <c r="AI4" i="4"/>
  <c r="AI9" i="4" s="1"/>
  <c r="AI12" i="4" s="1"/>
  <c r="BD16" i="31" l="1"/>
  <c r="AI13" i="4"/>
  <c r="AI14" i="4" s="1"/>
  <c r="AI16" i="4" s="1"/>
  <c r="F53" i="29" l="1"/>
  <c r="W53" i="29" s="1"/>
  <c r="BE23" i="31" l="1"/>
  <c r="BE10" i="31" s="1"/>
  <c r="BE11" i="31" s="1"/>
  <c r="BE12" i="31" s="1"/>
  <c r="BE14" i="31" s="1"/>
  <c r="AA53" i="29"/>
  <c r="BE15" i="31" l="1"/>
  <c r="BE16" i="31" s="1"/>
  <c r="AJ4" i="4"/>
  <c r="AJ9" i="4" s="1"/>
  <c r="AJ12" i="4" s="1"/>
  <c r="AJ13" i="4" l="1"/>
  <c r="AJ14" i="4" s="1"/>
  <c r="AJ16" i="4" s="1"/>
  <c r="F54" i="29" l="1"/>
  <c r="W54" i="29" s="1"/>
  <c r="AA54" i="29" l="1"/>
  <c r="BF23" i="31"/>
  <c r="BF10" i="31" s="1"/>
  <c r="BF11" i="31" s="1"/>
  <c r="BF12" i="31" l="1"/>
  <c r="AK4" i="4"/>
  <c r="AK9" i="4" s="1"/>
  <c r="AK12" i="4" s="1"/>
  <c r="BF14" i="31" l="1"/>
  <c r="BF15" i="31" s="1"/>
  <c r="BF16" i="31" s="1"/>
  <c r="AK13" i="4"/>
  <c r="AK14" i="4" s="1"/>
  <c r="AK16" i="4" s="1"/>
  <c r="F55" i="29" l="1"/>
  <c r="AL4" i="4" l="1"/>
  <c r="AL9" i="4" s="1"/>
  <c r="AL12" i="4" s="1"/>
  <c r="W55" i="29"/>
  <c r="AA55" i="29" l="1"/>
  <c r="BG23" i="31"/>
  <c r="BG10" i="31" s="1"/>
  <c r="AL13" i="4"/>
  <c r="AL14" i="4" s="1"/>
  <c r="AL16" i="4" s="1"/>
  <c r="F56" i="29" l="1"/>
  <c r="W56" i="29" l="1"/>
  <c r="AA56" i="29" l="1"/>
  <c r="BH23" i="31"/>
  <c r="BH10" i="31" s="1"/>
  <c r="AM4" i="4"/>
  <c r="AM9" i="4" s="1"/>
  <c r="AM12" i="4" s="1"/>
  <c r="AM13" i="4" l="1"/>
  <c r="AM14" i="4" s="1"/>
  <c r="AM16" i="4" s="1"/>
  <c r="F57" i="29" l="1"/>
  <c r="V314" i="30"/>
  <c r="V315" i="30"/>
  <c r="V316" i="30"/>
  <c r="AJ314" i="30" l="1"/>
  <c r="AJ315" i="30"/>
  <c r="AJ316" i="30"/>
  <c r="AK314" i="30"/>
  <c r="AK315" i="30"/>
  <c r="BZ315" i="30" s="1"/>
  <c r="AK316" i="30"/>
  <c r="BZ316" i="30" s="1"/>
  <c r="W57" i="29"/>
  <c r="F314" i="29"/>
  <c r="F315" i="29"/>
  <c r="F316" i="29"/>
  <c r="AA57" i="29" l="1"/>
  <c r="BI23" i="31"/>
  <c r="BI10" i="31" s="1"/>
  <c r="W314" i="29"/>
  <c r="AN314" i="30" s="1"/>
  <c r="W315" i="29"/>
  <c r="W316" i="29"/>
  <c r="B12" i="12" s="1"/>
  <c r="BZ314" i="30"/>
  <c r="AN4" i="4"/>
  <c r="B11" i="12" l="1"/>
  <c r="C11" i="12" s="1"/>
  <c r="AN9" i="4"/>
  <c r="HZ4" i="4"/>
  <c r="IA4" i="4"/>
  <c r="N10" i="26"/>
  <c r="C12" i="12"/>
  <c r="AN13" i="4"/>
  <c r="N9" i="26"/>
  <c r="AN315" i="30"/>
  <c r="AN316" i="30"/>
  <c r="HZ13" i="4" l="1"/>
  <c r="IA13" i="4"/>
  <c r="D11" i="12"/>
  <c r="O9" i="26"/>
  <c r="O10" i="26"/>
  <c r="D12" i="12"/>
  <c r="AN12" i="4"/>
  <c r="HZ9" i="4"/>
  <c r="IA9" i="4"/>
  <c r="AN14" i="4" l="1"/>
  <c r="HZ12" i="4"/>
  <c r="IA12" i="4"/>
  <c r="C31" i="26"/>
  <c r="P10" i="26"/>
  <c r="D31" i="26" s="1"/>
  <c r="E31" i="26" s="1"/>
  <c r="C30" i="26"/>
  <c r="P9" i="26"/>
  <c r="D30" i="26" s="1"/>
  <c r="E30" i="26" s="1"/>
  <c r="O11" i="12"/>
  <c r="P11" i="12"/>
  <c r="H11" i="12"/>
  <c r="L11" i="12"/>
  <c r="G11" i="12"/>
  <c r="N33" i="12"/>
  <c r="J11" i="12"/>
  <c r="I33" i="12"/>
  <c r="F33" i="12"/>
  <c r="N11" i="12"/>
  <c r="F11" i="12"/>
  <c r="M11" i="12"/>
  <c r="J33" i="12"/>
  <c r="I11" i="12"/>
  <c r="G33" i="12"/>
  <c r="K11" i="12"/>
  <c r="L33" i="12"/>
  <c r="H33" i="12"/>
  <c r="K33" i="12"/>
  <c r="E33" i="12"/>
  <c r="M33" i="12"/>
  <c r="E11" i="12"/>
  <c r="O12" i="12"/>
  <c r="M34" i="12"/>
  <c r="F34" i="12"/>
  <c r="H34" i="12"/>
  <c r="K12" i="12"/>
  <c r="F12" i="12"/>
  <c r="L34" i="12"/>
  <c r="E12" i="12"/>
  <c r="K34" i="12"/>
  <c r="I12" i="12"/>
  <c r="G34" i="12"/>
  <c r="L12" i="12"/>
  <c r="N34" i="12"/>
  <c r="J34" i="12"/>
  <c r="P12" i="12"/>
  <c r="G12" i="12"/>
  <c r="N12" i="12"/>
  <c r="M12" i="12"/>
  <c r="J12" i="12"/>
  <c r="H12" i="12"/>
  <c r="I34" i="12"/>
  <c r="E34" i="12"/>
  <c r="F58" i="29" l="1"/>
  <c r="V317" i="30"/>
  <c r="Q12" i="12"/>
  <c r="R12" i="12" s="1"/>
  <c r="T12" i="12" s="1"/>
  <c r="M41" i="26"/>
  <c r="G30" i="26"/>
  <c r="J30" i="26"/>
  <c r="N30" i="26"/>
  <c r="M30" i="26"/>
  <c r="K41" i="26"/>
  <c r="G41" i="26"/>
  <c r="K30" i="26"/>
  <c r="L30" i="26"/>
  <c r="O30" i="26"/>
  <c r="I30" i="26"/>
  <c r="F30" i="26"/>
  <c r="H41" i="26"/>
  <c r="H30" i="26"/>
  <c r="L41" i="26"/>
  <c r="O41" i="26"/>
  <c r="I41" i="26"/>
  <c r="J41" i="26"/>
  <c r="F41" i="26"/>
  <c r="N41" i="26"/>
  <c r="H31" i="26"/>
  <c r="O42" i="26"/>
  <c r="L31" i="26"/>
  <c r="F42" i="26"/>
  <c r="M42" i="26"/>
  <c r="K31" i="26"/>
  <c r="M31" i="26"/>
  <c r="I42" i="26"/>
  <c r="I31" i="26"/>
  <c r="K42" i="26"/>
  <c r="N31" i="26"/>
  <c r="H42" i="26"/>
  <c r="G42" i="26"/>
  <c r="J31" i="26"/>
  <c r="J42" i="26"/>
  <c r="N42" i="26"/>
  <c r="F31" i="26"/>
  <c r="G31" i="26"/>
  <c r="L42" i="26"/>
  <c r="O31" i="26"/>
  <c r="Q11" i="12"/>
  <c r="R11" i="12" s="1"/>
  <c r="P30" i="26"/>
  <c r="Q30" i="26"/>
  <c r="P31" i="26"/>
  <c r="Q31" i="26"/>
  <c r="AN16" i="4"/>
  <c r="HZ14" i="4"/>
  <c r="IA14" i="4"/>
  <c r="S12" i="12" l="1"/>
  <c r="R30" i="26"/>
  <c r="T30" i="26" s="1"/>
  <c r="W58" i="29"/>
  <c r="F317" i="29"/>
  <c r="HZ16" i="4"/>
  <c r="IA16" i="4"/>
  <c r="S11" i="12"/>
  <c r="T11" i="12"/>
  <c r="R31" i="26"/>
  <c r="S30" i="26" l="1"/>
  <c r="AA58" i="29"/>
  <c r="BJ23" i="31"/>
  <c r="BJ10" i="31" s="1"/>
  <c r="W317" i="29"/>
  <c r="AJ317" i="30"/>
  <c r="AK317" i="30"/>
  <c r="S31" i="26"/>
  <c r="T31" i="26"/>
  <c r="AO4" i="4" l="1"/>
  <c r="B13" i="12"/>
  <c r="BZ317" i="30"/>
  <c r="AN317" i="30"/>
  <c r="AO13" i="4" l="1"/>
  <c r="C13" i="12"/>
  <c r="N11" i="26"/>
  <c r="F59" i="29"/>
  <c r="AO9" i="4"/>
  <c r="IB4" i="4"/>
  <c r="W59" i="29" l="1"/>
  <c r="D13" i="12"/>
  <c r="O11" i="26"/>
  <c r="AO12" i="4"/>
  <c r="IB12" i="4" s="1"/>
  <c r="IB9" i="4"/>
  <c r="IB13" i="4"/>
  <c r="C32" i="26" l="1"/>
  <c r="P11" i="26"/>
  <c r="D32" i="26" s="1"/>
  <c r="E32" i="26" s="1"/>
  <c r="BK23" i="31"/>
  <c r="BK10" i="31" s="1"/>
  <c r="AA59" i="29"/>
  <c r="AP4" i="4"/>
  <c r="AO14" i="4"/>
  <c r="J35" i="12"/>
  <c r="O13" i="12"/>
  <c r="L13" i="12"/>
  <c r="E13" i="12"/>
  <c r="G35" i="12"/>
  <c r="F13" i="12"/>
  <c r="F35" i="12"/>
  <c r="K35" i="12"/>
  <c r="E35" i="12"/>
  <c r="J13" i="12"/>
  <c r="N13" i="12"/>
  <c r="I13" i="12"/>
  <c r="L35" i="12"/>
  <c r="H35" i="12"/>
  <c r="H13" i="12"/>
  <c r="M13" i="12"/>
  <c r="K13" i="12"/>
  <c r="I35" i="12"/>
  <c r="M35" i="12"/>
  <c r="P13" i="12"/>
  <c r="G13" i="12"/>
  <c r="N35" i="12"/>
  <c r="BK11" i="31" l="1"/>
  <c r="AO16" i="4"/>
  <c r="IB16" i="4" s="1"/>
  <c r="IB14" i="4"/>
  <c r="AP9" i="4"/>
  <c r="N32" i="26"/>
  <c r="K43" i="26"/>
  <c r="L43" i="26"/>
  <c r="F43" i="26"/>
  <c r="N43" i="26"/>
  <c r="M32" i="26"/>
  <c r="L32" i="26"/>
  <c r="G43" i="26"/>
  <c r="O32" i="26"/>
  <c r="I32" i="26"/>
  <c r="G32" i="26"/>
  <c r="J43" i="26"/>
  <c r="I43" i="26"/>
  <c r="J32" i="26"/>
  <c r="H32" i="26"/>
  <c r="K32" i="26"/>
  <c r="O43" i="26"/>
  <c r="F32" i="26"/>
  <c r="M43" i="26"/>
  <c r="H43" i="26"/>
  <c r="AP13" i="4"/>
  <c r="Q13" i="12"/>
  <c r="R13" i="12" s="1"/>
  <c r="Q32" i="26"/>
  <c r="P32" i="26"/>
  <c r="R32" i="26" l="1"/>
  <c r="S32" i="26" s="1"/>
  <c r="T13" i="12"/>
  <c r="S13" i="12"/>
  <c r="AP12" i="4"/>
  <c r="T32" i="26" l="1"/>
  <c r="AP14" i="4"/>
  <c r="F60" i="29"/>
  <c r="W60" i="29" l="1"/>
  <c r="AP16" i="4"/>
  <c r="AA60" i="29" l="1"/>
  <c r="BL23" i="31"/>
  <c r="BL10" i="31" s="1"/>
  <c r="AQ4" i="4"/>
  <c r="AQ13" i="4" l="1"/>
  <c r="BL11" i="31"/>
  <c r="AQ9" i="4"/>
  <c r="AQ12" i="4" l="1"/>
  <c r="AQ14" i="4" l="1"/>
  <c r="F61" i="29"/>
  <c r="W61" i="29" l="1"/>
  <c r="AQ16" i="4"/>
  <c r="AA61" i="29" l="1"/>
  <c r="BM23" i="31"/>
  <c r="BM10" i="31" s="1"/>
  <c r="AR4" i="4"/>
  <c r="AR13" i="4" l="1"/>
  <c r="BM11" i="31"/>
  <c r="AR9" i="4"/>
  <c r="AR12" i="4" l="1"/>
  <c r="AR14" i="4" l="1"/>
  <c r="AR16" i="4" l="1"/>
  <c r="F62" i="29"/>
  <c r="W62" i="29" l="1"/>
  <c r="BN23" i="31" l="1"/>
  <c r="BN10" i="31" s="1"/>
  <c r="AA62" i="29"/>
  <c r="AS4" i="4"/>
  <c r="AS13" i="4" l="1"/>
  <c r="BN11" i="31"/>
  <c r="AS9" i="4"/>
  <c r="AS12" i="4" l="1"/>
  <c r="AS14" i="4" l="1"/>
  <c r="AS16" i="4" l="1"/>
  <c r="O71" i="29" l="1"/>
  <c r="O70" i="29"/>
  <c r="O64" i="29" l="1"/>
  <c r="O69" i="29"/>
  <c r="O65" i="29"/>
  <c r="O67" i="29"/>
  <c r="O68" i="29"/>
  <c r="O66" i="29"/>
  <c r="O63" i="29"/>
  <c r="AI318" i="30"/>
  <c r="O318" i="29" l="1"/>
  <c r="BA10" i="4" l="1"/>
  <c r="Q70" i="29"/>
  <c r="AZ10" i="4"/>
  <c r="Q69" i="29"/>
  <c r="AU10" i="4" l="1"/>
  <c r="Q64" i="29"/>
  <c r="Q63" i="29"/>
  <c r="AT10" i="4"/>
  <c r="AX10" i="4"/>
  <c r="Q67" i="29"/>
  <c r="Q66" i="29"/>
  <c r="AW10" i="4"/>
  <c r="I74" i="30" l="1"/>
  <c r="F76" i="30"/>
  <c r="I75" i="30"/>
  <c r="I76" i="30"/>
  <c r="I78" i="30"/>
  <c r="F74" i="30"/>
  <c r="I79" i="30"/>
  <c r="F77" i="30"/>
  <c r="I77" i="30"/>
  <c r="F78" i="30"/>
  <c r="F75" i="30"/>
  <c r="F79" i="30"/>
  <c r="L70" i="29" l="1"/>
  <c r="N70" i="29" s="1"/>
  <c r="N75" i="30"/>
  <c r="L75" i="29" s="1"/>
  <c r="N75" i="29" s="1"/>
  <c r="Y74" i="30"/>
  <c r="C64" i="29"/>
  <c r="Q74" i="30"/>
  <c r="C74" i="29" s="1"/>
  <c r="M79" i="30"/>
  <c r="J79" i="29" s="1"/>
  <c r="K76" i="30"/>
  <c r="P76" i="29" s="1"/>
  <c r="O79" i="30"/>
  <c r="AV79" i="30" s="1"/>
  <c r="BJ23" i="4" s="1"/>
  <c r="C65" i="29"/>
  <c r="J70" i="29"/>
  <c r="C67" i="29"/>
  <c r="Q78" i="30"/>
  <c r="C78" i="29" s="1"/>
  <c r="P67" i="29"/>
  <c r="V65" i="29"/>
  <c r="AV23" i="4"/>
  <c r="P66" i="29"/>
  <c r="P64" i="29"/>
  <c r="N79" i="30"/>
  <c r="L79" i="29" s="1"/>
  <c r="N79" i="29" s="1"/>
  <c r="AW31" i="4"/>
  <c r="AW32" i="4" s="1"/>
  <c r="V69" i="29"/>
  <c r="P69" i="29"/>
  <c r="J69" i="29"/>
  <c r="L64" i="29"/>
  <c r="N64" i="29" s="1"/>
  <c r="V74" i="29"/>
  <c r="M78" i="30"/>
  <c r="J78" i="29" s="1"/>
  <c r="L75" i="30"/>
  <c r="V75" i="29" s="1"/>
  <c r="L66" i="29"/>
  <c r="N66" i="29" s="1"/>
  <c r="O77" i="30"/>
  <c r="AV77" i="30" s="1"/>
  <c r="BH23" i="4" s="1"/>
  <c r="P77" i="30"/>
  <c r="AR77" i="30" s="1"/>
  <c r="BH31" i="4" s="1"/>
  <c r="BH32" i="4" s="1"/>
  <c r="AY31" i="4"/>
  <c r="AY32" i="4" s="1"/>
  <c r="C63" i="29"/>
  <c r="P74" i="30"/>
  <c r="AR74" i="30" s="1"/>
  <c r="BE31" i="4" s="1"/>
  <c r="BE32" i="4" s="1"/>
  <c r="M77" i="30"/>
  <c r="J77" i="29" s="1"/>
  <c r="K74" i="30"/>
  <c r="P74" i="29" s="1"/>
  <c r="BB23" i="4"/>
  <c r="M75" i="30"/>
  <c r="J75" i="29" s="1"/>
  <c r="Y75" i="30"/>
  <c r="BB31" i="4"/>
  <c r="BB32" i="4" s="1"/>
  <c r="P70" i="29"/>
  <c r="Q76" i="30"/>
  <c r="C76" i="29" s="1"/>
  <c r="N77" i="30"/>
  <c r="L77" i="29" s="1"/>
  <c r="N77" i="29" s="1"/>
  <c r="AY23" i="4"/>
  <c r="N76" i="30"/>
  <c r="L76" i="29" s="1"/>
  <c r="N76" i="29" s="1"/>
  <c r="AX31" i="4"/>
  <c r="AX32" i="4" s="1"/>
  <c r="AU23" i="4"/>
  <c r="K77" i="30"/>
  <c r="P77" i="29" s="1"/>
  <c r="K79" i="30"/>
  <c r="P79" i="29" s="1"/>
  <c r="V66" i="29"/>
  <c r="C66" i="29"/>
  <c r="C70" i="29" l="1"/>
  <c r="C318" i="29" s="1"/>
  <c r="Q318" i="30"/>
  <c r="V71" i="29"/>
  <c r="T66" i="29"/>
  <c r="J71" i="29"/>
  <c r="L68" i="29"/>
  <c r="T74" i="29"/>
  <c r="T75" i="29"/>
  <c r="BA31" i="4"/>
  <c r="BA32" i="4" s="1"/>
  <c r="P318" i="30"/>
  <c r="J63" i="29"/>
  <c r="T68" i="29"/>
  <c r="P68" i="29"/>
  <c r="T65" i="29"/>
  <c r="L71" i="29"/>
  <c r="U66" i="29"/>
  <c r="L77" i="30"/>
  <c r="V77" i="29" s="1"/>
  <c r="L79" i="30"/>
  <c r="V79" i="29" s="1"/>
  <c r="P76" i="30"/>
  <c r="AR76" i="30" s="1"/>
  <c r="BG31" i="4" s="1"/>
  <c r="BG32" i="4" s="1"/>
  <c r="P75" i="30"/>
  <c r="AR75" i="30" s="1"/>
  <c r="BF31" i="4" s="1"/>
  <c r="BF32" i="4" s="1"/>
  <c r="L69" i="29"/>
  <c r="N69" i="29" s="1"/>
  <c r="N78" i="30"/>
  <c r="L78" i="29" s="1"/>
  <c r="N78" i="29" s="1"/>
  <c r="O78" i="30"/>
  <c r="AV78" i="30" s="1"/>
  <c r="BI23" i="4" s="1"/>
  <c r="J67" i="29"/>
  <c r="AX23" i="4"/>
  <c r="V70" i="29"/>
  <c r="M76" i="30"/>
  <c r="J76" i="29" s="1"/>
  <c r="Q75" i="30"/>
  <c r="C75" i="29" s="1"/>
  <c r="AV31" i="4"/>
  <c r="AV32" i="4" s="1"/>
  <c r="P78" i="30"/>
  <c r="AR78" i="30" s="1"/>
  <c r="BI31" i="4" s="1"/>
  <c r="BI32" i="4" s="1"/>
  <c r="C71" i="29"/>
  <c r="N74" i="30"/>
  <c r="L74" i="29" s="1"/>
  <c r="N74" i="29" s="1"/>
  <c r="O75" i="30"/>
  <c r="AV75" i="30" s="1"/>
  <c r="BF23" i="4" s="1"/>
  <c r="AW23" i="4"/>
  <c r="J65" i="29"/>
  <c r="V64" i="29"/>
  <c r="AT23" i="4"/>
  <c r="L67" i="29"/>
  <c r="N67" i="29" s="1"/>
  <c r="O76" i="30"/>
  <c r="AV76" i="30" s="1"/>
  <c r="BG23" i="4" s="1"/>
  <c r="L65" i="29"/>
  <c r="N65" i="29" s="1"/>
  <c r="J64" i="29"/>
  <c r="P79" i="30"/>
  <c r="AR79" i="30" s="1"/>
  <c r="BJ31" i="4" s="1"/>
  <c r="BJ32" i="4" s="1"/>
  <c r="C69" i="29"/>
  <c r="V67" i="29"/>
  <c r="Q79" i="30"/>
  <c r="C79" i="29" s="1"/>
  <c r="Y79" i="30"/>
  <c r="Y77" i="30"/>
  <c r="C68" i="29"/>
  <c r="K78" i="30"/>
  <c r="P78" i="29" s="1"/>
  <c r="AZ23" i="4"/>
  <c r="P65" i="29"/>
  <c r="M74" i="30"/>
  <c r="J74" i="29" s="1"/>
  <c r="Q77" i="30"/>
  <c r="C77" i="29" s="1"/>
  <c r="AZ31" i="4"/>
  <c r="AZ32" i="4" s="1"/>
  <c r="AT31" i="4"/>
  <c r="O74" i="30"/>
  <c r="AV74" i="30" s="1"/>
  <c r="BE23" i="4" s="1"/>
  <c r="K75" i="30"/>
  <c r="P75" i="29" s="1"/>
  <c r="L78" i="30"/>
  <c r="V78" i="29" s="1"/>
  <c r="Y76" i="30"/>
  <c r="AU31" i="4"/>
  <c r="AU32" i="4" s="1"/>
  <c r="J66" i="29"/>
  <c r="Y78" i="30"/>
  <c r="L76" i="30"/>
  <c r="V76" i="29" s="1"/>
  <c r="G74" i="30"/>
  <c r="J74" i="30"/>
  <c r="J79" i="30"/>
  <c r="I66" i="29"/>
  <c r="J76" i="30"/>
  <c r="I64" i="29"/>
  <c r="G76" i="30"/>
  <c r="J77" i="30"/>
  <c r="I67" i="29"/>
  <c r="G75" i="30"/>
  <c r="I65" i="29"/>
  <c r="J78" i="30"/>
  <c r="J75" i="30"/>
  <c r="H75" i="30"/>
  <c r="I75" i="29" s="1"/>
  <c r="K75" i="29" s="1"/>
  <c r="G78" i="30"/>
  <c r="G77" i="30"/>
  <c r="K67" i="29" l="1"/>
  <c r="K64" i="29"/>
  <c r="K66" i="29"/>
  <c r="K65" i="29"/>
  <c r="C318" i="30"/>
  <c r="I63" i="29"/>
  <c r="T78" i="29"/>
  <c r="AT32" i="4"/>
  <c r="T77" i="29"/>
  <c r="P63" i="29"/>
  <c r="K318" i="30"/>
  <c r="V68" i="29"/>
  <c r="BA23" i="4"/>
  <c r="O318" i="30"/>
  <c r="AY6" i="4"/>
  <c r="AY8" i="4" s="1"/>
  <c r="N68" i="29"/>
  <c r="AW6" i="4"/>
  <c r="AW8" i="4" s="1"/>
  <c r="H79" i="30"/>
  <c r="I79" i="29" s="1"/>
  <c r="K79" i="29" s="1"/>
  <c r="J68" i="29"/>
  <c r="T71" i="29"/>
  <c r="N71" i="29"/>
  <c r="AV6" i="4"/>
  <c r="AV8" i="4" s="1"/>
  <c r="M318" i="30"/>
  <c r="E79" i="30"/>
  <c r="G79" i="30"/>
  <c r="P71" i="29"/>
  <c r="L63" i="29"/>
  <c r="N318" i="30"/>
  <c r="T63" i="29"/>
  <c r="Y318" i="30"/>
  <c r="T70" i="29"/>
  <c r="U70" i="29" s="1"/>
  <c r="I71" i="29"/>
  <c r="T67" i="29"/>
  <c r="U67" i="29" s="1"/>
  <c r="T76" i="29"/>
  <c r="T64" i="29"/>
  <c r="U64" i="29" s="1"/>
  <c r="T79" i="29"/>
  <c r="T69" i="29"/>
  <c r="U69" i="29" s="1"/>
  <c r="V63" i="29"/>
  <c r="L318" i="30"/>
  <c r="H77" i="30"/>
  <c r="I77" i="29" s="1"/>
  <c r="K77" i="29" s="1"/>
  <c r="I70" i="29"/>
  <c r="K70" i="29" s="1"/>
  <c r="H74" i="30"/>
  <c r="I74" i="29" s="1"/>
  <c r="K74" i="29" s="1"/>
  <c r="E75" i="30"/>
  <c r="V318" i="29" l="1"/>
  <c r="R318" i="30"/>
  <c r="J318" i="29"/>
  <c r="T318" i="29"/>
  <c r="P318" i="29"/>
  <c r="U63" i="29"/>
  <c r="K63" i="29"/>
  <c r="I69" i="29"/>
  <c r="K69" i="29" s="1"/>
  <c r="AZ6" i="4"/>
  <c r="AZ8" i="4" s="1"/>
  <c r="AU6" i="4"/>
  <c r="AU8" i="4" s="1"/>
  <c r="AX6" i="4"/>
  <c r="AX8" i="4" s="1"/>
  <c r="K71" i="29"/>
  <c r="E74" i="30"/>
  <c r="E78" i="30"/>
  <c r="H78" i="30"/>
  <c r="I78" i="29" s="1"/>
  <c r="K78" i="29" s="1"/>
  <c r="E76" i="30"/>
  <c r="H76" i="30"/>
  <c r="I76" i="29" s="1"/>
  <c r="K76" i="29" s="1"/>
  <c r="E77" i="30"/>
  <c r="AT6" i="4"/>
  <c r="N63" i="29"/>
  <c r="N318" i="29" s="1"/>
  <c r="L318" i="29"/>
  <c r="BA6" i="4"/>
  <c r="BA8" i="4" s="1"/>
  <c r="BB6" i="4"/>
  <c r="E318" i="30" l="1"/>
  <c r="BB8" i="4"/>
  <c r="I68" i="29"/>
  <c r="H318" i="30"/>
  <c r="AT8" i="4"/>
  <c r="IC8" i="4" s="1"/>
  <c r="IC6" i="4"/>
  <c r="K68" i="29" l="1"/>
  <c r="I318" i="29"/>
  <c r="K318" i="29" l="1"/>
  <c r="S318" i="30" l="1"/>
  <c r="Q65" i="29"/>
  <c r="AV10" i="4"/>
  <c r="U65" i="29" l="1"/>
  <c r="D63" i="29" l="1"/>
  <c r="E63" i="29" s="1"/>
  <c r="Q68" i="29"/>
  <c r="AY10" i="4"/>
  <c r="IC10" i="4" s="1"/>
  <c r="T318" i="30"/>
  <c r="D64" i="29" l="1"/>
  <c r="E64" i="29" s="1"/>
  <c r="BB10" i="4"/>
  <c r="Q71" i="29"/>
  <c r="F63" i="29"/>
  <c r="U68" i="29"/>
  <c r="Q318" i="29"/>
  <c r="AT24" i="4"/>
  <c r="F64" i="29" l="1"/>
  <c r="W64" i="29" s="1"/>
  <c r="AU15" i="4"/>
  <c r="AU11" i="4"/>
  <c r="U318" i="29"/>
  <c r="AT25" i="4"/>
  <c r="D65" i="29"/>
  <c r="E65" i="29" s="1"/>
  <c r="AT39" i="4"/>
  <c r="W63" i="29"/>
  <c r="U71" i="29"/>
  <c r="AU24" i="4"/>
  <c r="AU25" i="4" s="1"/>
  <c r="AU33" i="4" s="1"/>
  <c r="D66" i="29" l="1"/>
  <c r="E66" i="29" s="1"/>
  <c r="AV11" i="4"/>
  <c r="AV15" i="4"/>
  <c r="AA63" i="29"/>
  <c r="BO23" i="31"/>
  <c r="BO10" i="31" s="1"/>
  <c r="AT33" i="4"/>
  <c r="F65" i="29"/>
  <c r="AV24" i="4"/>
  <c r="AV25" i="4" s="1"/>
  <c r="AV33" i="4" s="1"/>
  <c r="BP23" i="31"/>
  <c r="BP10" i="31" s="1"/>
  <c r="BP11" i="31" s="1"/>
  <c r="AA64" i="29"/>
  <c r="AU39" i="4"/>
  <c r="AT4" i="4"/>
  <c r="AT38" i="4"/>
  <c r="F66" i="29" l="1"/>
  <c r="W66" i="29" s="1"/>
  <c r="AT9" i="4"/>
  <c r="AW15" i="4"/>
  <c r="AW11" i="4"/>
  <c r="AV39" i="4"/>
  <c r="W65" i="29"/>
  <c r="AT41" i="4"/>
  <c r="AT13" i="4"/>
  <c r="BO11" i="31"/>
  <c r="AW24" i="4"/>
  <c r="D67" i="29"/>
  <c r="E67" i="29" s="1"/>
  <c r="AU4" i="4"/>
  <c r="AU9" i="4" s="1"/>
  <c r="AU12" i="4" s="1"/>
  <c r="AU38" i="4"/>
  <c r="AU41" i="4" s="1"/>
  <c r="AU42" i="4" s="1"/>
  <c r="AX24" i="4" l="1"/>
  <c r="BQ23" i="31"/>
  <c r="BQ10" i="31" s="1"/>
  <c r="AA65" i="29"/>
  <c r="F67" i="29"/>
  <c r="AW25" i="4"/>
  <c r="AV38" i="4"/>
  <c r="AV41" i="4" s="1"/>
  <c r="AV42" i="4" s="1"/>
  <c r="AT12" i="4"/>
  <c r="BR23" i="31"/>
  <c r="BR10" i="31" s="1"/>
  <c r="BR11" i="31" s="1"/>
  <c r="AA66" i="29"/>
  <c r="D68" i="29"/>
  <c r="E68" i="29" s="1"/>
  <c r="AV4" i="4"/>
  <c r="AV9" i="4" s="1"/>
  <c r="AV12" i="4" s="1"/>
  <c r="AX11" i="4"/>
  <c r="AX15" i="4"/>
  <c r="AT42" i="4"/>
  <c r="AU13" i="4"/>
  <c r="AW39" i="4"/>
  <c r="D69" i="29" l="1"/>
  <c r="E69" i="29" s="1"/>
  <c r="F68" i="29"/>
  <c r="AY15" i="4"/>
  <c r="AW38" i="4"/>
  <c r="AV13" i="4"/>
  <c r="AV14" i="4" s="1"/>
  <c r="AV16" i="4" s="1"/>
  <c r="AW33" i="4"/>
  <c r="W67" i="29"/>
  <c r="AX39" i="4"/>
  <c r="AU14" i="4"/>
  <c r="AU16" i="4" s="1"/>
  <c r="AY24" i="4"/>
  <c r="BQ11" i="31"/>
  <c r="AW4" i="4"/>
  <c r="AW9" i="4" s="1"/>
  <c r="AT14" i="4"/>
  <c r="AX25" i="4"/>
  <c r="AX33" i="4" s="1"/>
  <c r="D70" i="29" l="1"/>
  <c r="U318" i="30"/>
  <c r="AX4" i="4"/>
  <c r="AX9" i="4" s="1"/>
  <c r="AX12" i="4" s="1"/>
  <c r="AY25" i="4"/>
  <c r="AY33" i="4" s="1"/>
  <c r="AX38" i="4"/>
  <c r="AZ24" i="4"/>
  <c r="AW12" i="4"/>
  <c r="AW13" i="4"/>
  <c r="AZ15" i="4"/>
  <c r="AZ11" i="4"/>
  <c r="BS23" i="31"/>
  <c r="BS10" i="31" s="1"/>
  <c r="AA67" i="29"/>
  <c r="AW41" i="4"/>
  <c r="W68" i="29"/>
  <c r="AY39" i="4"/>
  <c r="F69" i="29"/>
  <c r="V318" i="30"/>
  <c r="AT16" i="4"/>
  <c r="AY11" i="4"/>
  <c r="W69" i="29" l="1"/>
  <c r="AA68" i="29"/>
  <c r="BT23" i="31"/>
  <c r="BT10" i="31" s="1"/>
  <c r="BA15" i="4"/>
  <c r="AX41" i="4"/>
  <c r="AX42" i="4" s="1"/>
  <c r="D71" i="29"/>
  <c r="E71" i="29" s="1"/>
  <c r="AY4" i="4"/>
  <c r="AY38" i="4"/>
  <c r="AW14" i="4"/>
  <c r="AW42" i="4"/>
  <c r="BS11" i="31"/>
  <c r="F70" i="29"/>
  <c r="W70" i="29" s="1"/>
  <c r="AZ25" i="4"/>
  <c r="E70" i="29"/>
  <c r="E318" i="29" s="1"/>
  <c r="D318" i="29"/>
  <c r="AZ39" i="4"/>
  <c r="AX13" i="4"/>
  <c r="AX14" i="4" s="1"/>
  <c r="AX16" i="4" s="1"/>
  <c r="BA24" i="4"/>
  <c r="BA25" i="4" s="1"/>
  <c r="BA33" i="4" s="1"/>
  <c r="W318" i="29" l="1"/>
  <c r="B14" i="12" s="1"/>
  <c r="AZ33" i="4"/>
  <c r="BV23" i="31"/>
  <c r="BV10" i="31" s="1"/>
  <c r="AA70" i="29"/>
  <c r="F71" i="29"/>
  <c r="AZ38" i="4"/>
  <c r="AZ41" i="4" s="1"/>
  <c r="AZ42" i="4" s="1"/>
  <c r="AZ4" i="4"/>
  <c r="AZ9" i="4" s="1"/>
  <c r="AZ12" i="4" s="1"/>
  <c r="AY41" i="4"/>
  <c r="AY9" i="4"/>
  <c r="BA11" i="4"/>
  <c r="BB15" i="4"/>
  <c r="BA39" i="4"/>
  <c r="AY13" i="4"/>
  <c r="F318" i="29"/>
  <c r="AJ318" i="30"/>
  <c r="AW16" i="4"/>
  <c r="BB24" i="4"/>
  <c r="AA69" i="29"/>
  <c r="BU23" i="31"/>
  <c r="BU10" i="31" s="1"/>
  <c r="BC15" i="4" l="1"/>
  <c r="BA38" i="4"/>
  <c r="AY12" i="4"/>
  <c r="BA4" i="4"/>
  <c r="BA9" i="4" s="1"/>
  <c r="BA12" i="4" s="1"/>
  <c r="N12" i="26"/>
  <c r="C14" i="12"/>
  <c r="BB11" i="4"/>
  <c r="AY42" i="4"/>
  <c r="BB39" i="4"/>
  <c r="W71" i="29"/>
  <c r="AN318" i="30"/>
  <c r="BB25" i="4"/>
  <c r="AZ13" i="4"/>
  <c r="AZ14" i="4" s="1"/>
  <c r="AZ16" i="4" s="1"/>
  <c r="BW23" i="31" l="1"/>
  <c r="BW10" i="31" s="1"/>
  <c r="AA71" i="29"/>
  <c r="BB33" i="4"/>
  <c r="IC9" i="4"/>
  <c r="O12" i="26"/>
  <c r="D14" i="12"/>
  <c r="AY14" i="4"/>
  <c r="IC12" i="4"/>
  <c r="BB4" i="4"/>
  <c r="BB38" i="4"/>
  <c r="BA13" i="4"/>
  <c r="BA14" i="4" s="1"/>
  <c r="BA16" i="4" s="1"/>
  <c r="BA41" i="4"/>
  <c r="BB41" i="4" l="1"/>
  <c r="BB42" i="4" s="1"/>
  <c r="BB9" i="4"/>
  <c r="J36" i="12"/>
  <c r="K14" i="12"/>
  <c r="H14" i="12"/>
  <c r="N14" i="12"/>
  <c r="L36" i="12"/>
  <c r="M36" i="12"/>
  <c r="E36" i="12"/>
  <c r="F14" i="12"/>
  <c r="H36" i="12"/>
  <c r="M14" i="12"/>
  <c r="P14" i="12"/>
  <c r="J14" i="12"/>
  <c r="I14" i="12"/>
  <c r="F36" i="12"/>
  <c r="G36" i="12"/>
  <c r="I36" i="12"/>
  <c r="K36" i="12"/>
  <c r="L14" i="12"/>
  <c r="E14" i="12"/>
  <c r="N36" i="12"/>
  <c r="G14" i="12"/>
  <c r="O14" i="12"/>
  <c r="BB13" i="4"/>
  <c r="C33" i="26"/>
  <c r="P12" i="26"/>
  <c r="D33" i="26" s="1"/>
  <c r="E33" i="26" s="1"/>
  <c r="BA42" i="4"/>
  <c r="AY16" i="4"/>
  <c r="IC14" i="4"/>
  <c r="F33" i="26" l="1"/>
  <c r="G33" i="26"/>
  <c r="L33" i="26"/>
  <c r="J33" i="26"/>
  <c r="F44" i="26"/>
  <c r="H44" i="26"/>
  <c r="J44" i="26"/>
  <c r="M44" i="26"/>
  <c r="N33" i="26"/>
  <c r="K44" i="26"/>
  <c r="K33" i="26"/>
  <c r="L44" i="26"/>
  <c r="H33" i="26"/>
  <c r="I44" i="26"/>
  <c r="O44" i="26"/>
  <c r="O33" i="26"/>
  <c r="N44" i="26"/>
  <c r="M33" i="26"/>
  <c r="G44" i="26"/>
  <c r="I33" i="26"/>
  <c r="Q14" i="12"/>
  <c r="R14" i="12" s="1"/>
  <c r="Q33" i="26"/>
  <c r="P33" i="26"/>
  <c r="BB12" i="4"/>
  <c r="R33" i="26" l="1"/>
  <c r="T33" i="26" s="1"/>
  <c r="BB14" i="4"/>
  <c r="T14" i="12"/>
  <c r="S14" i="12"/>
  <c r="S33" i="26" l="1"/>
  <c r="BB16" i="4"/>
  <c r="AK318" i="30" l="1"/>
  <c r="IC15" i="4" l="1"/>
  <c r="BZ318" i="30"/>
  <c r="IC11" i="4" l="1"/>
  <c r="IC4" i="4"/>
  <c r="CD9" i="31"/>
  <c r="CE9" i="31"/>
  <c r="BW11" i="31"/>
  <c r="CB9" i="31"/>
  <c r="CC9" i="31"/>
  <c r="BV11" i="31"/>
  <c r="BZ9" i="31"/>
  <c r="CA9" i="31"/>
  <c r="BU11" i="31"/>
  <c r="IC13" i="4" l="1"/>
  <c r="BT11" i="31"/>
  <c r="IC16" i="4" l="1"/>
  <c r="BJ11" i="31" l="1"/>
  <c r="BI11" i="31" l="1"/>
  <c r="BH11" i="31" l="1"/>
  <c r="BG11" i="31" l="1"/>
  <c r="BG12" i="31" s="1"/>
  <c r="BG14" i="31" l="1"/>
  <c r="BG15" i="31" s="1"/>
  <c r="BG16" i="31" s="1"/>
  <c r="BH12" i="31"/>
  <c r="BH14" i="31" s="1"/>
  <c r="BH15" i="31" l="1"/>
  <c r="BH16" i="31" s="1"/>
  <c r="BI12" i="31"/>
  <c r="BJ12" i="31" l="1"/>
  <c r="BI14" i="31"/>
  <c r="BI15" i="31" s="1"/>
  <c r="BI16" i="31" s="1"/>
  <c r="BK12" i="31" l="1"/>
  <c r="BK14" i="31" s="1"/>
  <c r="BJ14" i="31"/>
  <c r="BJ15" i="31" s="1"/>
  <c r="BJ16" i="31" l="1"/>
  <c r="BK15" i="31"/>
  <c r="BL12" i="31"/>
  <c r="BL14" i="31" s="1"/>
  <c r="BM12" i="31" l="1"/>
  <c r="BM14" i="31" s="1"/>
  <c r="BK16" i="31"/>
  <c r="BL15" i="31"/>
  <c r="BN12" i="31" l="1"/>
  <c r="BN14" i="31" s="1"/>
  <c r="BM15" i="31"/>
  <c r="BL16" i="31"/>
  <c r="BM16" i="31" l="1"/>
  <c r="BN15" i="31"/>
  <c r="BN16" i="31" s="1"/>
  <c r="BO12" i="31"/>
  <c r="BO14" i="31" l="1"/>
  <c r="BO15" i="31" s="1"/>
  <c r="BO16" i="31" l="1"/>
  <c r="BP12" i="31"/>
  <c r="BQ12" i="31" l="1"/>
  <c r="BQ14" i="31" s="1"/>
  <c r="BP14" i="31"/>
  <c r="BP15" i="31" s="1"/>
  <c r="BP16" i="31" s="1"/>
  <c r="BQ15" i="31" l="1"/>
  <c r="BR12" i="31"/>
  <c r="BR14" i="31" s="1"/>
  <c r="BS12" i="31" l="1"/>
  <c r="BS14" i="31" s="1"/>
  <c r="BQ16" i="31"/>
  <c r="BR15" i="31"/>
  <c r="BR16" i="31" l="1"/>
  <c r="BS15" i="31"/>
  <c r="BS16" i="31" s="1"/>
  <c r="BT12" i="31"/>
  <c r="BT14" i="31" s="1"/>
  <c r="BT15" i="31" l="1"/>
  <c r="BT16" i="31" s="1"/>
  <c r="BU12" i="31"/>
  <c r="BU14" i="31" s="1"/>
  <c r="BU15" i="31" s="1"/>
  <c r="BV12" i="31" l="1"/>
  <c r="BU16" i="31"/>
  <c r="BV14" i="31" l="1"/>
  <c r="BV15" i="31" s="1"/>
  <c r="BV16" i="31" s="1"/>
  <c r="BW12" i="31" l="1"/>
  <c r="BW14" i="31" s="1"/>
  <c r="BW15" i="31" s="1"/>
  <c r="BW16" i="31" l="1"/>
  <c r="W76" i="30" l="1"/>
  <c r="R76" i="29" s="1"/>
  <c r="W79" i="30"/>
  <c r="R79" i="29" s="1"/>
  <c r="W75" i="30"/>
  <c r="R75" i="29" s="1"/>
  <c r="W74" i="30"/>
  <c r="W77" i="30"/>
  <c r="R77" i="29" s="1"/>
  <c r="W78" i="30"/>
  <c r="R78" i="29" s="1"/>
  <c r="W80" i="30"/>
  <c r="W82" i="30"/>
  <c r="R82" i="29" s="1"/>
  <c r="W84" i="30"/>
  <c r="R84" i="29" s="1"/>
  <c r="W86" i="30"/>
  <c r="R86" i="29" s="1"/>
  <c r="W88" i="30"/>
  <c r="R88" i="29" s="1"/>
  <c r="W90" i="30"/>
  <c r="R90" i="29" s="1"/>
  <c r="W92" i="30"/>
  <c r="R92" i="29" s="1"/>
  <c r="W94" i="30"/>
  <c r="R94" i="29" s="1"/>
  <c r="W96" i="30"/>
  <c r="R96" i="29" s="1"/>
  <c r="W98" i="30"/>
  <c r="R98" i="29" s="1"/>
  <c r="W100" i="30"/>
  <c r="R100" i="29" s="1"/>
  <c r="W102" i="30"/>
  <c r="R102" i="29" s="1"/>
  <c r="W104" i="30"/>
  <c r="R104" i="29" s="1"/>
  <c r="W106" i="30"/>
  <c r="R106" i="29" s="1"/>
  <c r="W108" i="30"/>
  <c r="R108" i="29" s="1"/>
  <c r="W110" i="30"/>
  <c r="R110" i="29" s="1"/>
  <c r="W112" i="30"/>
  <c r="R112" i="29" s="1"/>
  <c r="W114" i="30"/>
  <c r="R114" i="29" s="1"/>
  <c r="W116" i="30"/>
  <c r="R116" i="29" s="1"/>
  <c r="W118" i="30"/>
  <c r="R118" i="29" s="1"/>
  <c r="W120" i="30"/>
  <c r="R120" i="29" s="1"/>
  <c r="W122" i="30"/>
  <c r="R122" i="29" s="1"/>
  <c r="W124" i="30"/>
  <c r="R124" i="29" s="1"/>
  <c r="W126" i="30"/>
  <c r="R126" i="29" s="1"/>
  <c r="W128" i="30"/>
  <c r="R128" i="29" s="1"/>
  <c r="W130" i="30"/>
  <c r="R130" i="29" s="1"/>
  <c r="W129" i="30"/>
  <c r="R129" i="29" s="1"/>
  <c r="W133" i="30"/>
  <c r="R133" i="29" s="1"/>
  <c r="W135" i="30"/>
  <c r="R135" i="29" s="1"/>
  <c r="W137" i="30"/>
  <c r="R137" i="29" s="1"/>
  <c r="W139" i="30"/>
  <c r="R139" i="29" s="1"/>
  <c r="W141" i="30"/>
  <c r="R141" i="29" s="1"/>
  <c r="W143" i="30"/>
  <c r="W145" i="30"/>
  <c r="R145" i="29" s="1"/>
  <c r="W147" i="30"/>
  <c r="R147" i="29" s="1"/>
  <c r="W83" i="30"/>
  <c r="W87" i="30"/>
  <c r="R87" i="29" s="1"/>
  <c r="W91" i="30"/>
  <c r="R91" i="29" s="1"/>
  <c r="W95" i="30"/>
  <c r="W99" i="30"/>
  <c r="R99" i="29" s="1"/>
  <c r="W103" i="30"/>
  <c r="R103" i="29" s="1"/>
  <c r="W107" i="30"/>
  <c r="W111" i="30"/>
  <c r="R111" i="29" s="1"/>
  <c r="W115" i="30"/>
  <c r="R115" i="29" s="1"/>
  <c r="W119" i="30"/>
  <c r="W123" i="30"/>
  <c r="R123" i="29" s="1"/>
  <c r="W127" i="30"/>
  <c r="R127" i="29" s="1"/>
  <c r="W131" i="30"/>
  <c r="W85" i="30"/>
  <c r="R85" i="29" s="1"/>
  <c r="W93" i="30"/>
  <c r="R93" i="29" s="1"/>
  <c r="W101" i="30"/>
  <c r="R101" i="29" s="1"/>
  <c r="W109" i="30"/>
  <c r="R109" i="29" s="1"/>
  <c r="W117" i="30"/>
  <c r="R117" i="29" s="1"/>
  <c r="W125" i="30"/>
  <c r="R125" i="29" s="1"/>
  <c r="W151" i="30"/>
  <c r="R151" i="29" s="1"/>
  <c r="W152" i="30"/>
  <c r="R152" i="29" s="1"/>
  <c r="W159" i="30"/>
  <c r="R159" i="29" s="1"/>
  <c r="W81" i="30"/>
  <c r="R81" i="29" s="1"/>
  <c r="W97" i="30"/>
  <c r="R97" i="29" s="1"/>
  <c r="W113" i="30"/>
  <c r="R113" i="29" s="1"/>
  <c r="W148" i="30"/>
  <c r="R148" i="29" s="1"/>
  <c r="W155" i="30"/>
  <c r="W132" i="30"/>
  <c r="R132" i="29" s="1"/>
  <c r="W136" i="30"/>
  <c r="R136" i="29" s="1"/>
  <c r="W140" i="30"/>
  <c r="R140" i="29" s="1"/>
  <c r="W144" i="30"/>
  <c r="R144" i="29" s="1"/>
  <c r="W153" i="30"/>
  <c r="R153" i="29" s="1"/>
  <c r="W154" i="30"/>
  <c r="R154" i="29" s="1"/>
  <c r="W160" i="30"/>
  <c r="R160" i="29" s="1"/>
  <c r="W162" i="30"/>
  <c r="R162" i="29" s="1"/>
  <c r="W164" i="30"/>
  <c r="R164" i="29" s="1"/>
  <c r="W166" i="30"/>
  <c r="R166" i="29" s="1"/>
  <c r="W168" i="30"/>
  <c r="R168" i="29" s="1"/>
  <c r="W170" i="30"/>
  <c r="R170" i="29" s="1"/>
  <c r="W172" i="30"/>
  <c r="R172" i="29" s="1"/>
  <c r="W174" i="30"/>
  <c r="R174" i="29" s="1"/>
  <c r="W176" i="30"/>
  <c r="R176" i="29" s="1"/>
  <c r="W178" i="30"/>
  <c r="R178" i="29" s="1"/>
  <c r="W180" i="30"/>
  <c r="R180" i="29" s="1"/>
  <c r="W182" i="30"/>
  <c r="R182" i="29" s="1"/>
  <c r="W184" i="30"/>
  <c r="R184" i="29" s="1"/>
  <c r="W186" i="30"/>
  <c r="R186" i="29" s="1"/>
  <c r="W188" i="30"/>
  <c r="R188" i="29" s="1"/>
  <c r="W190" i="30"/>
  <c r="R190" i="29" s="1"/>
  <c r="W192" i="30"/>
  <c r="R192" i="29" s="1"/>
  <c r="W194" i="30"/>
  <c r="R194" i="29" s="1"/>
  <c r="W196" i="30"/>
  <c r="R196" i="29" s="1"/>
  <c r="W198" i="30"/>
  <c r="R198" i="29" s="1"/>
  <c r="W200" i="30"/>
  <c r="R200" i="29" s="1"/>
  <c r="W202" i="30"/>
  <c r="R202" i="29" s="1"/>
  <c r="W204" i="30"/>
  <c r="R204" i="29" s="1"/>
  <c r="W206" i="30"/>
  <c r="R206" i="29" s="1"/>
  <c r="W208" i="30"/>
  <c r="R208" i="29" s="1"/>
  <c r="W210" i="30"/>
  <c r="R210" i="29" s="1"/>
  <c r="W212" i="30"/>
  <c r="R212" i="29" s="1"/>
  <c r="W214" i="30"/>
  <c r="R214" i="29" s="1"/>
  <c r="W216" i="30"/>
  <c r="R216" i="29" s="1"/>
  <c r="W218" i="30"/>
  <c r="R218" i="29" s="1"/>
  <c r="W220" i="30"/>
  <c r="R220" i="29" s="1"/>
  <c r="W222" i="30"/>
  <c r="R222" i="29" s="1"/>
  <c r="W224" i="30"/>
  <c r="R224" i="29" s="1"/>
  <c r="W226" i="30"/>
  <c r="R226" i="29" s="1"/>
  <c r="W89" i="30"/>
  <c r="R89" i="29" s="1"/>
  <c r="W105" i="30"/>
  <c r="R105" i="29" s="1"/>
  <c r="W121" i="30"/>
  <c r="R121" i="29" s="1"/>
  <c r="W134" i="30"/>
  <c r="R134" i="29" s="1"/>
  <c r="W149" i="30"/>
  <c r="R149" i="29" s="1"/>
  <c r="W156" i="30"/>
  <c r="R156" i="29" s="1"/>
  <c r="W157" i="30"/>
  <c r="R157" i="29" s="1"/>
  <c r="W163" i="30"/>
  <c r="R163" i="29" s="1"/>
  <c r="W171" i="30"/>
  <c r="R171" i="29" s="1"/>
  <c r="W179" i="30"/>
  <c r="W187" i="30"/>
  <c r="R187" i="29" s="1"/>
  <c r="W195" i="30"/>
  <c r="R195" i="29" s="1"/>
  <c r="W203" i="30"/>
  <c r="W211" i="30"/>
  <c r="R211" i="29" s="1"/>
  <c r="W219" i="30"/>
  <c r="R219" i="29" s="1"/>
  <c r="W146" i="30"/>
  <c r="R146" i="29" s="1"/>
  <c r="W150" i="30"/>
  <c r="R150" i="29" s="1"/>
  <c r="W158" i="30"/>
  <c r="R158" i="29" s="1"/>
  <c r="W161" i="30"/>
  <c r="R161" i="29" s="1"/>
  <c r="W165" i="30"/>
  <c r="R165" i="29" s="1"/>
  <c r="W169" i="30"/>
  <c r="R169" i="29" s="1"/>
  <c r="W173" i="30"/>
  <c r="R173" i="29" s="1"/>
  <c r="W177" i="30"/>
  <c r="R177" i="29" s="1"/>
  <c r="W181" i="30"/>
  <c r="R181" i="29" s="1"/>
  <c r="W185" i="30"/>
  <c r="R185" i="29" s="1"/>
  <c r="W189" i="30"/>
  <c r="R189" i="29" s="1"/>
  <c r="W193" i="30"/>
  <c r="R193" i="29" s="1"/>
  <c r="W197" i="30"/>
  <c r="R197" i="29" s="1"/>
  <c r="W201" i="30"/>
  <c r="R201" i="29" s="1"/>
  <c r="W205" i="30"/>
  <c r="R205" i="29" s="1"/>
  <c r="W209" i="30"/>
  <c r="R209" i="29" s="1"/>
  <c r="W213" i="30"/>
  <c r="R213" i="29" s="1"/>
  <c r="W217" i="30"/>
  <c r="R217" i="29" s="1"/>
  <c r="W221" i="30"/>
  <c r="R221" i="29" s="1"/>
  <c r="W225" i="30"/>
  <c r="R225" i="29" s="1"/>
  <c r="W142" i="30"/>
  <c r="R142" i="29" s="1"/>
  <c r="W138" i="30"/>
  <c r="R138" i="29" s="1"/>
  <c r="W167" i="30"/>
  <c r="W175" i="30"/>
  <c r="R175" i="29" s="1"/>
  <c r="W183" i="30"/>
  <c r="R183" i="29" s="1"/>
  <c r="W191" i="30"/>
  <c r="W199" i="30"/>
  <c r="R199" i="29" s="1"/>
  <c r="W207" i="30"/>
  <c r="R207" i="29" s="1"/>
  <c r="W215" i="30"/>
  <c r="W223" i="30"/>
  <c r="R223" i="29" s="1"/>
  <c r="R215" i="29" l="1"/>
  <c r="R331" i="29" s="1"/>
  <c r="W331" i="30"/>
  <c r="R155" i="29"/>
  <c r="R326" i="29" s="1"/>
  <c r="W326" i="30"/>
  <c r="R107" i="29"/>
  <c r="R322" i="29" s="1"/>
  <c r="W322" i="30"/>
  <c r="R119" i="29"/>
  <c r="R323" i="29" s="1"/>
  <c r="W323" i="30"/>
  <c r="R143" i="29"/>
  <c r="R325" i="29" s="1"/>
  <c r="W325" i="30"/>
  <c r="W340" i="30"/>
  <c r="R80" i="29"/>
  <c r="R74" i="29"/>
  <c r="R167" i="29"/>
  <c r="R327" i="29" s="1"/>
  <c r="W327" i="30"/>
  <c r="R179" i="29"/>
  <c r="R328" i="29" s="1"/>
  <c r="W328" i="30"/>
  <c r="R131" i="29"/>
  <c r="R324" i="29" s="1"/>
  <c r="W324" i="30"/>
  <c r="R83" i="29"/>
  <c r="R320" i="29" s="1"/>
  <c r="W320" i="30"/>
  <c r="R191" i="29"/>
  <c r="R329" i="29" s="1"/>
  <c r="W329" i="30"/>
  <c r="R203" i="29"/>
  <c r="R330" i="29" s="1"/>
  <c r="W330" i="30"/>
  <c r="R95" i="29"/>
  <c r="R321" i="29" s="1"/>
  <c r="W321" i="30"/>
  <c r="S82" i="30"/>
  <c r="S213" i="30"/>
  <c r="S226" i="30"/>
  <c r="S190" i="30"/>
  <c r="S172" i="30"/>
  <c r="S108" i="30"/>
  <c r="S151" i="30"/>
  <c r="S99" i="30"/>
  <c r="S163" i="30"/>
  <c r="S196" i="30"/>
  <c r="S115" i="30"/>
  <c r="S174" i="30"/>
  <c r="S169" i="30"/>
  <c r="S124" i="30"/>
  <c r="S219" i="30"/>
  <c r="S78" i="30"/>
  <c r="S214" i="30"/>
  <c r="R340" i="29" l="1"/>
  <c r="T82" i="30"/>
  <c r="S202" i="30"/>
  <c r="S186" i="30"/>
  <c r="S181" i="30"/>
  <c r="S111" i="30"/>
  <c r="S204" i="30"/>
  <c r="S148" i="30"/>
  <c r="S207" i="30"/>
  <c r="S145" i="30"/>
  <c r="S147" i="30"/>
  <c r="S165" i="30"/>
  <c r="S123" i="30"/>
  <c r="S183" i="30"/>
  <c r="S130" i="30"/>
  <c r="S139" i="30"/>
  <c r="S85" i="30"/>
  <c r="T202" i="30"/>
  <c r="T172" i="30"/>
  <c r="S133" i="30"/>
  <c r="S189" i="30"/>
  <c r="S157" i="30"/>
  <c r="S208" i="30"/>
  <c r="S76" i="30"/>
  <c r="S168" i="30"/>
  <c r="S187" i="30"/>
  <c r="S201" i="30"/>
  <c r="S135" i="30"/>
  <c r="S193" i="30"/>
  <c r="S192" i="30"/>
  <c r="S225" i="30"/>
  <c r="S117" i="30"/>
  <c r="T100" i="30"/>
  <c r="S100" i="30"/>
  <c r="S175" i="30"/>
  <c r="S142" i="30"/>
  <c r="T99" i="30"/>
  <c r="S150" i="30"/>
  <c r="T163" i="30"/>
  <c r="T196" i="30"/>
  <c r="S222" i="30"/>
  <c r="S141" i="30"/>
  <c r="T108" i="30"/>
  <c r="S166" i="30"/>
  <c r="T115" i="30"/>
  <c r="S90" i="30"/>
  <c r="S118" i="30"/>
  <c r="S120" i="30"/>
  <c r="S114" i="30"/>
  <c r="S177" i="30"/>
  <c r="S154" i="30"/>
  <c r="S106" i="30"/>
  <c r="S79" i="30"/>
  <c r="T214" i="30"/>
  <c r="T219" i="30"/>
  <c r="T124" i="30"/>
  <c r="S205" i="30"/>
  <c r="T169" i="30"/>
  <c r="S217" i="30"/>
  <c r="S138" i="30"/>
  <c r="T78" i="30"/>
  <c r="S97" i="30"/>
  <c r="T181" i="30"/>
  <c r="S144" i="30"/>
  <c r="T151" i="30"/>
  <c r="S153" i="30"/>
  <c r="S162" i="30"/>
  <c r="S121" i="30"/>
  <c r="T226" i="30"/>
  <c r="T190" i="30"/>
  <c r="S87" i="30"/>
  <c r="S81" i="30"/>
  <c r="S136" i="30"/>
  <c r="T213" i="30"/>
  <c r="S132" i="30"/>
  <c r="S75" i="30"/>
  <c r="T174" i="30"/>
  <c r="BK82" i="30" l="1"/>
  <c r="BM10" i="4" s="1"/>
  <c r="Q82" i="29"/>
  <c r="U82" i="29" s="1"/>
  <c r="Q174" i="29"/>
  <c r="U174" i="29" s="1"/>
  <c r="BK174" i="30"/>
  <c r="FA10" i="4" s="1"/>
  <c r="Q226" i="29"/>
  <c r="U226" i="29" s="1"/>
  <c r="BK226" i="30"/>
  <c r="HA10" i="4" s="1"/>
  <c r="BK151" i="30"/>
  <c r="ED10" i="4" s="1"/>
  <c r="Q151" i="29"/>
  <c r="U151" i="29" s="1"/>
  <c r="Q181" i="29"/>
  <c r="U181" i="29" s="1"/>
  <c r="BK181" i="30"/>
  <c r="FH10" i="4" s="1"/>
  <c r="Q214" i="29"/>
  <c r="U214" i="29" s="1"/>
  <c r="BK214" i="30"/>
  <c r="GO10" i="4" s="1"/>
  <c r="BK219" i="30"/>
  <c r="GT10" i="4" s="1"/>
  <c r="Q219" i="29"/>
  <c r="U219" i="29" s="1"/>
  <c r="Q108" i="29"/>
  <c r="U108" i="29" s="1"/>
  <c r="BK108" i="30"/>
  <c r="CM10" i="4" s="1"/>
  <c r="BK78" i="30"/>
  <c r="BI10" i="4" s="1"/>
  <c r="Q78" i="29"/>
  <c r="U78" i="29" s="1"/>
  <c r="BK163" i="30"/>
  <c r="EP10" i="4" s="1"/>
  <c r="Q163" i="29"/>
  <c r="U163" i="29" s="1"/>
  <c r="Q100" i="29"/>
  <c r="U100" i="29" s="1"/>
  <c r="BK100" i="30"/>
  <c r="CE10" i="4" s="1"/>
  <c r="Q172" i="29"/>
  <c r="U172" i="29" s="1"/>
  <c r="BK172" i="30"/>
  <c r="EY10" i="4" s="1"/>
  <c r="Q190" i="29"/>
  <c r="U190" i="29" s="1"/>
  <c r="BK190" i="30"/>
  <c r="FQ10" i="4" s="1"/>
  <c r="Q196" i="29"/>
  <c r="U196" i="29" s="1"/>
  <c r="BK196" i="30"/>
  <c r="FW10" i="4" s="1"/>
  <c r="BK99" i="30"/>
  <c r="CD10" i="4" s="1"/>
  <c r="Q99" i="29"/>
  <c r="U99" i="29" s="1"/>
  <c r="BK169" i="30"/>
  <c r="EV10" i="4" s="1"/>
  <c r="Q169" i="29"/>
  <c r="U169" i="29" s="1"/>
  <c r="Q124" i="29"/>
  <c r="U124" i="29" s="1"/>
  <c r="BK124" i="30"/>
  <c r="DC10" i="4" s="1"/>
  <c r="BK115" i="30"/>
  <c r="CT10" i="4" s="1"/>
  <c r="Q115" i="29"/>
  <c r="U115" i="29" s="1"/>
  <c r="Q202" i="29"/>
  <c r="U202" i="29" s="1"/>
  <c r="BK202" i="30"/>
  <c r="GC10" i="4" s="1"/>
  <c r="Q213" i="29"/>
  <c r="U213" i="29" s="1"/>
  <c r="BK213" i="30"/>
  <c r="GN10" i="4" s="1"/>
  <c r="T204" i="30"/>
  <c r="S160" i="30"/>
  <c r="T111" i="30"/>
  <c r="T186" i="30"/>
  <c r="S84" i="30"/>
  <c r="T145" i="30"/>
  <c r="S178" i="30"/>
  <c r="T207" i="30"/>
  <c r="S94" i="30"/>
  <c r="T148" i="30"/>
  <c r="S129" i="30"/>
  <c r="T165" i="30"/>
  <c r="T123" i="30"/>
  <c r="T157" i="30"/>
  <c r="T109" i="30"/>
  <c r="S211" i="30"/>
  <c r="S210" i="30"/>
  <c r="T187" i="30"/>
  <c r="S223" i="30"/>
  <c r="S126" i="30"/>
  <c r="S199" i="30"/>
  <c r="T225" i="30"/>
  <c r="S216" i="30"/>
  <c r="T189" i="30"/>
  <c r="T201" i="30"/>
  <c r="T168" i="30"/>
  <c r="T193" i="30"/>
  <c r="T160" i="30"/>
  <c r="T76" i="30"/>
  <c r="S93" i="30"/>
  <c r="T208" i="30"/>
  <c r="S180" i="30"/>
  <c r="T135" i="30"/>
  <c r="S103" i="30"/>
  <c r="S127" i="30"/>
  <c r="S195" i="30"/>
  <c r="T192" i="30"/>
  <c r="T90" i="30"/>
  <c r="T184" i="30"/>
  <c r="S184" i="30"/>
  <c r="T156" i="30"/>
  <c r="S156" i="30"/>
  <c r="T175" i="30"/>
  <c r="T117" i="30"/>
  <c r="T102" i="30"/>
  <c r="S102" i="30"/>
  <c r="T96" i="30"/>
  <c r="S96" i="30"/>
  <c r="T220" i="30"/>
  <c r="S220" i="30"/>
  <c r="S105" i="30"/>
  <c r="T142" i="30"/>
  <c r="S198" i="30"/>
  <c r="S91" i="30"/>
  <c r="T150" i="30"/>
  <c r="T118" i="30"/>
  <c r="T84" i="30"/>
  <c r="T166" i="30"/>
  <c r="T222" i="30"/>
  <c r="T141" i="30"/>
  <c r="T147" i="30"/>
  <c r="T120" i="30"/>
  <c r="T106" i="30"/>
  <c r="T154" i="30"/>
  <c r="T85" i="30"/>
  <c r="T177" i="30"/>
  <c r="T114" i="30"/>
  <c r="T144" i="30"/>
  <c r="T153" i="30"/>
  <c r="T97" i="30"/>
  <c r="T138" i="30"/>
  <c r="T139" i="30"/>
  <c r="T79" i="30"/>
  <c r="T162" i="30"/>
  <c r="T205" i="30"/>
  <c r="T133" i="30"/>
  <c r="T130" i="30"/>
  <c r="T121" i="30"/>
  <c r="S171" i="30"/>
  <c r="T87" i="30"/>
  <c r="T183" i="30"/>
  <c r="T217" i="30"/>
  <c r="T75" i="30"/>
  <c r="T132" i="30"/>
  <c r="T136" i="30"/>
  <c r="T81" i="30"/>
  <c r="BK81" i="30" l="1"/>
  <c r="BL10" i="4" s="1"/>
  <c r="Q81" i="29"/>
  <c r="U81" i="29" s="1"/>
  <c r="BK87" i="30"/>
  <c r="BR10" i="4" s="1"/>
  <c r="Q87" i="29"/>
  <c r="U87" i="29" s="1"/>
  <c r="BK121" i="30"/>
  <c r="CZ10" i="4" s="1"/>
  <c r="Q121" i="29"/>
  <c r="U121" i="29" s="1"/>
  <c r="Q162" i="29"/>
  <c r="U162" i="29" s="1"/>
  <c r="BK162" i="30"/>
  <c r="EO10" i="4" s="1"/>
  <c r="BK97" i="30"/>
  <c r="CB10" i="4" s="1"/>
  <c r="Q97" i="29"/>
  <c r="U97" i="29" s="1"/>
  <c r="Q144" i="29"/>
  <c r="U144" i="29" s="1"/>
  <c r="BK144" i="30"/>
  <c r="DW10" i="4" s="1"/>
  <c r="BK85" i="30"/>
  <c r="BP10" i="4" s="1"/>
  <c r="Q85" i="29"/>
  <c r="U85" i="29" s="1"/>
  <c r="BK147" i="30"/>
  <c r="DZ10" i="4" s="1"/>
  <c r="Q147" i="29"/>
  <c r="U147" i="29" s="1"/>
  <c r="Q222" i="29"/>
  <c r="U222" i="29" s="1"/>
  <c r="BK222" i="30"/>
  <c r="GW10" i="4" s="1"/>
  <c r="BK118" i="30"/>
  <c r="CW10" i="4" s="1"/>
  <c r="Q118" i="29"/>
  <c r="U118" i="29" s="1"/>
  <c r="Q142" i="29"/>
  <c r="U142" i="29" s="1"/>
  <c r="BK142" i="30"/>
  <c r="DU10" i="4" s="1"/>
  <c r="BK175" i="30"/>
  <c r="FB10" i="4" s="1"/>
  <c r="Q175" i="29"/>
  <c r="U175" i="29" s="1"/>
  <c r="BK193" i="30"/>
  <c r="FT10" i="4" s="1"/>
  <c r="Q193" i="29"/>
  <c r="U193" i="29" s="1"/>
  <c r="BK189" i="30"/>
  <c r="FP10" i="4" s="1"/>
  <c r="Q189" i="29"/>
  <c r="U189" i="29" s="1"/>
  <c r="BK187" i="30"/>
  <c r="FN10" i="4" s="1"/>
  <c r="Q187" i="29"/>
  <c r="U187" i="29" s="1"/>
  <c r="Q109" i="29"/>
  <c r="U109" i="29" s="1"/>
  <c r="BK109" i="30"/>
  <c r="CN10" i="4" s="1"/>
  <c r="BK111" i="30"/>
  <c r="CP10" i="4" s="1"/>
  <c r="Q111" i="29"/>
  <c r="U111" i="29" s="1"/>
  <c r="BK183" i="30"/>
  <c r="FJ10" i="4" s="1"/>
  <c r="Q183" i="29"/>
  <c r="U183" i="29" s="1"/>
  <c r="BK153" i="30"/>
  <c r="EF10" i="4" s="1"/>
  <c r="Q153" i="29"/>
  <c r="U153" i="29" s="1"/>
  <c r="Q166" i="29"/>
  <c r="U166" i="29" s="1"/>
  <c r="BK166" i="30"/>
  <c r="ES10" i="4" s="1"/>
  <c r="BK135" i="30"/>
  <c r="DN10" i="4" s="1"/>
  <c r="Q135" i="29"/>
  <c r="U135" i="29" s="1"/>
  <c r="BK79" i="30"/>
  <c r="BJ10" i="4" s="1"/>
  <c r="Q79" i="29"/>
  <c r="U79" i="29" s="1"/>
  <c r="Q154" i="29"/>
  <c r="U154" i="29" s="1"/>
  <c r="BK154" i="30"/>
  <c r="EG10" i="4" s="1"/>
  <c r="BK102" i="30"/>
  <c r="CG10" i="4" s="1"/>
  <c r="Q102" i="29"/>
  <c r="U102" i="29" s="1"/>
  <c r="Q192" i="29"/>
  <c r="U192" i="29" s="1"/>
  <c r="BK192" i="30"/>
  <c r="FS10" i="4" s="1"/>
  <c r="Q168" i="29"/>
  <c r="U168" i="29" s="1"/>
  <c r="BK168" i="30"/>
  <c r="EU10" i="4" s="1"/>
  <c r="BK123" i="30"/>
  <c r="DB10" i="4" s="1"/>
  <c r="Q123" i="29"/>
  <c r="U123" i="29" s="1"/>
  <c r="BK145" i="30"/>
  <c r="DX10" i="4" s="1"/>
  <c r="Q145" i="29"/>
  <c r="U145" i="29" s="1"/>
  <c r="BK133" i="30"/>
  <c r="DL10" i="4" s="1"/>
  <c r="Q133" i="29"/>
  <c r="U133" i="29" s="1"/>
  <c r="BK106" i="30"/>
  <c r="CK10" i="4" s="1"/>
  <c r="Q106" i="29"/>
  <c r="U106" i="29" s="1"/>
  <c r="BK141" i="30"/>
  <c r="DT10" i="4" s="1"/>
  <c r="Q141" i="29"/>
  <c r="U141" i="29" s="1"/>
  <c r="Q150" i="29"/>
  <c r="U150" i="29" s="1"/>
  <c r="BK150" i="30"/>
  <c r="EC10" i="4" s="1"/>
  <c r="BK117" i="30"/>
  <c r="CV10" i="4" s="1"/>
  <c r="Q117" i="29"/>
  <c r="U117" i="29" s="1"/>
  <c r="BK90" i="30"/>
  <c r="BU10" i="4" s="1"/>
  <c r="Q90" i="29"/>
  <c r="U90" i="29" s="1"/>
  <c r="BK201" i="30"/>
  <c r="GB10" i="4" s="1"/>
  <c r="Q201" i="29"/>
  <c r="U201" i="29" s="1"/>
  <c r="BK157" i="30"/>
  <c r="EJ10" i="4" s="1"/>
  <c r="Q157" i="29"/>
  <c r="U157" i="29" s="1"/>
  <c r="BK130" i="30"/>
  <c r="DI10" i="4" s="1"/>
  <c r="Q130" i="29"/>
  <c r="U130" i="29" s="1"/>
  <c r="BK114" i="30"/>
  <c r="CS10" i="4" s="1"/>
  <c r="Q114" i="29"/>
  <c r="U114" i="29" s="1"/>
  <c r="Q220" i="29"/>
  <c r="U220" i="29" s="1"/>
  <c r="BK220" i="30"/>
  <c r="GU10" i="4" s="1"/>
  <c r="Q184" i="29"/>
  <c r="U184" i="29" s="1"/>
  <c r="BK184" i="30"/>
  <c r="FK10" i="4" s="1"/>
  <c r="Q148" i="29"/>
  <c r="U148" i="29" s="1"/>
  <c r="BK148" i="30"/>
  <c r="EA10" i="4" s="1"/>
  <c r="Q136" i="29"/>
  <c r="U136" i="29" s="1"/>
  <c r="BK136" i="30"/>
  <c r="DO10" i="4" s="1"/>
  <c r="Q75" i="29"/>
  <c r="U75" i="29" s="1"/>
  <c r="BK75" i="30"/>
  <c r="BF10" i="4" s="1"/>
  <c r="BK139" i="30"/>
  <c r="DR10" i="4" s="1"/>
  <c r="Q139" i="29"/>
  <c r="U139" i="29" s="1"/>
  <c r="Q120" i="29"/>
  <c r="U120" i="29" s="1"/>
  <c r="BK120" i="30"/>
  <c r="CY10" i="4" s="1"/>
  <c r="Q84" i="29"/>
  <c r="U84" i="29" s="1"/>
  <c r="BK84" i="30"/>
  <c r="BO10" i="4" s="1"/>
  <c r="Q156" i="29"/>
  <c r="U156" i="29" s="1"/>
  <c r="BK156" i="30"/>
  <c r="EI10" i="4" s="1"/>
  <c r="BK76" i="30"/>
  <c r="BG10" i="4" s="1"/>
  <c r="Q76" i="29"/>
  <c r="U76" i="29" s="1"/>
  <c r="Q165" i="29"/>
  <c r="U165" i="29" s="1"/>
  <c r="BK165" i="30"/>
  <c r="ER10" i="4" s="1"/>
  <c r="Q204" i="29"/>
  <c r="U204" i="29" s="1"/>
  <c r="BK204" i="30"/>
  <c r="GE10" i="4" s="1"/>
  <c r="Q132" i="29"/>
  <c r="U132" i="29" s="1"/>
  <c r="BK132" i="30"/>
  <c r="DK10" i="4" s="1"/>
  <c r="BK217" i="30"/>
  <c r="GR10" i="4" s="1"/>
  <c r="Q217" i="29"/>
  <c r="U217" i="29" s="1"/>
  <c r="BK205" i="30"/>
  <c r="GF10" i="4" s="1"/>
  <c r="Q205" i="29"/>
  <c r="U205" i="29" s="1"/>
  <c r="Q138" i="29"/>
  <c r="U138" i="29" s="1"/>
  <c r="BK138" i="30"/>
  <c r="DQ10" i="4" s="1"/>
  <c r="BK177" i="30"/>
  <c r="FD10" i="4" s="1"/>
  <c r="Q177" i="29"/>
  <c r="U177" i="29" s="1"/>
  <c r="Q96" i="29"/>
  <c r="U96" i="29" s="1"/>
  <c r="BK96" i="30"/>
  <c r="CA10" i="4" s="1"/>
  <c r="Q208" i="29"/>
  <c r="U208" i="29" s="1"/>
  <c r="BK208" i="30"/>
  <c r="GI10" i="4" s="1"/>
  <c r="Q160" i="29"/>
  <c r="U160" i="29" s="1"/>
  <c r="BK160" i="30"/>
  <c r="EM10" i="4" s="1"/>
  <c r="BK225" i="30"/>
  <c r="GZ10" i="4" s="1"/>
  <c r="Q225" i="29"/>
  <c r="U225" i="29" s="1"/>
  <c r="BK207" i="30"/>
  <c r="GH10" i="4" s="1"/>
  <c r="Q207" i="29"/>
  <c r="U207" i="29" s="1"/>
  <c r="Q186" i="29"/>
  <c r="U186" i="29" s="1"/>
  <c r="BK186" i="30"/>
  <c r="FM10" i="4" s="1"/>
  <c r="T178" i="30"/>
  <c r="T129" i="30"/>
  <c r="T94" i="30"/>
  <c r="T211" i="30"/>
  <c r="T223" i="30"/>
  <c r="T210" i="30"/>
  <c r="S109" i="30"/>
  <c r="T126" i="30"/>
  <c r="T199" i="30"/>
  <c r="T216" i="30"/>
  <c r="T180" i="30"/>
  <c r="T93" i="30"/>
  <c r="T195" i="30"/>
  <c r="T127" i="30"/>
  <c r="T103" i="30"/>
  <c r="S159" i="30"/>
  <c r="T159" i="30"/>
  <c r="T105" i="30"/>
  <c r="S88" i="30"/>
  <c r="T88" i="30"/>
  <c r="T112" i="30"/>
  <c r="S112" i="30"/>
  <c r="T91" i="30"/>
  <c r="T198" i="30"/>
  <c r="T171" i="30"/>
  <c r="BK105" i="30" l="1"/>
  <c r="CJ10" i="4" s="1"/>
  <c r="Q105" i="29"/>
  <c r="U105" i="29" s="1"/>
  <c r="Q216" i="29"/>
  <c r="U216" i="29" s="1"/>
  <c r="BK216" i="30"/>
  <c r="GQ10" i="4" s="1"/>
  <c r="BK129" i="30"/>
  <c r="DH10" i="4" s="1"/>
  <c r="Q129" i="29"/>
  <c r="U129" i="29" s="1"/>
  <c r="BK195" i="30"/>
  <c r="FV10" i="4" s="1"/>
  <c r="Q195" i="29"/>
  <c r="U195" i="29" s="1"/>
  <c r="BK199" i="30"/>
  <c r="FZ10" i="4" s="1"/>
  <c r="Q199" i="29"/>
  <c r="U199" i="29" s="1"/>
  <c r="BK223" i="30"/>
  <c r="GX10" i="4" s="1"/>
  <c r="Q223" i="29"/>
  <c r="U223" i="29" s="1"/>
  <c r="Q178" i="29"/>
  <c r="U178" i="29" s="1"/>
  <c r="BK178" i="30"/>
  <c r="FE10" i="4" s="1"/>
  <c r="BK127" i="30"/>
  <c r="DF10" i="4" s="1"/>
  <c r="Q127" i="29"/>
  <c r="U127" i="29" s="1"/>
  <c r="Q210" i="29"/>
  <c r="U210" i="29" s="1"/>
  <c r="BK210" i="30"/>
  <c r="GK10" i="4" s="1"/>
  <c r="Q112" i="29"/>
  <c r="U112" i="29" s="1"/>
  <c r="BK112" i="30"/>
  <c r="CQ10" i="4" s="1"/>
  <c r="Q198" i="29"/>
  <c r="U198" i="29" s="1"/>
  <c r="BK198" i="30"/>
  <c r="FY10" i="4" s="1"/>
  <c r="Q88" i="29"/>
  <c r="U88" i="29" s="1"/>
  <c r="BK88" i="30"/>
  <c r="BS10" i="4" s="1"/>
  <c r="Q93" i="29"/>
  <c r="U93" i="29" s="1"/>
  <c r="BK93" i="30"/>
  <c r="BX10" i="4" s="1"/>
  <c r="BK126" i="30"/>
  <c r="DE10" i="4" s="1"/>
  <c r="Q126" i="29"/>
  <c r="U126" i="29" s="1"/>
  <c r="BK211" i="30"/>
  <c r="GL10" i="4" s="1"/>
  <c r="Q211" i="29"/>
  <c r="U211" i="29" s="1"/>
  <c r="BK159" i="30"/>
  <c r="EL10" i="4" s="1"/>
  <c r="Q159" i="29"/>
  <c r="U159" i="29" s="1"/>
  <c r="BK171" i="30"/>
  <c r="EX10" i="4" s="1"/>
  <c r="Q171" i="29"/>
  <c r="U171" i="29" s="1"/>
  <c r="BK91" i="30"/>
  <c r="BV10" i="4" s="1"/>
  <c r="Q91" i="29"/>
  <c r="U91" i="29" s="1"/>
  <c r="BK103" i="30"/>
  <c r="CH10" i="4" s="1"/>
  <c r="Q103" i="29"/>
  <c r="U103" i="29" s="1"/>
  <c r="Q180" i="29"/>
  <c r="U180" i="29" s="1"/>
  <c r="BK180" i="30"/>
  <c r="FG10" i="4" s="1"/>
  <c r="BK94" i="30"/>
  <c r="BY10" i="4" s="1"/>
  <c r="Q94" i="29"/>
  <c r="U94" i="29" s="1"/>
  <c r="R131" i="30" l="1"/>
  <c r="R136" i="30"/>
  <c r="R110" i="30"/>
  <c r="R84" i="30"/>
  <c r="R204" i="30"/>
  <c r="R93" i="30"/>
  <c r="R205" i="30"/>
  <c r="R213" i="30"/>
  <c r="R147" i="30"/>
  <c r="R99" i="30"/>
  <c r="R159" i="30"/>
  <c r="R105" i="30"/>
  <c r="R118" i="30"/>
  <c r="R166" i="30"/>
  <c r="R79" i="30"/>
  <c r="R141" i="30"/>
  <c r="R127" i="30"/>
  <c r="R130" i="30"/>
  <c r="R132" i="30"/>
  <c r="R75" i="30"/>
  <c r="R150" i="30"/>
  <c r="R182" i="30"/>
  <c r="R163" i="30"/>
  <c r="R148" i="30"/>
  <c r="R199" i="30"/>
  <c r="R108" i="30"/>
  <c r="R77" i="30"/>
  <c r="R187" i="30"/>
  <c r="R158" i="30"/>
  <c r="R173" i="30"/>
  <c r="R203" i="30"/>
  <c r="R165" i="30"/>
  <c r="R107" i="30"/>
  <c r="R117" i="30"/>
  <c r="R226" i="30"/>
  <c r="R192" i="30"/>
  <c r="R97" i="30"/>
  <c r="R80" i="30"/>
  <c r="R95" i="30"/>
  <c r="R155" i="30"/>
  <c r="R201" i="30"/>
  <c r="R151" i="30"/>
  <c r="R139" i="30"/>
  <c r="R124" i="30"/>
  <c r="R154" i="30"/>
  <c r="R223" i="30"/>
  <c r="R121" i="30"/>
  <c r="R123" i="30"/>
  <c r="R103" i="30"/>
  <c r="R145" i="30"/>
  <c r="R208" i="30"/>
  <c r="R198" i="30"/>
  <c r="R214" i="30"/>
  <c r="R140" i="30"/>
  <c r="R109" i="30"/>
  <c r="R152" i="30"/>
  <c r="R115" i="30"/>
  <c r="R88" i="30"/>
  <c r="R215" i="30"/>
  <c r="R217" i="30"/>
  <c r="R74" i="30"/>
  <c r="R144" i="30"/>
  <c r="R106" i="30"/>
  <c r="R142" i="30"/>
  <c r="R178" i="30"/>
  <c r="R143" i="30"/>
  <c r="R156" i="30"/>
  <c r="R137" i="30"/>
  <c r="R186" i="30"/>
  <c r="R134" i="30"/>
  <c r="R138" i="30"/>
  <c r="R209" i="30"/>
  <c r="R135" i="30"/>
  <c r="R216" i="30"/>
  <c r="R169" i="30"/>
  <c r="R161" i="30"/>
  <c r="R146" i="30"/>
  <c r="R100" i="30"/>
  <c r="R176" i="30"/>
  <c r="R177" i="30"/>
  <c r="R194" i="30"/>
  <c r="R114" i="30"/>
  <c r="R85" i="30"/>
  <c r="R193" i="30"/>
  <c r="R225" i="30"/>
  <c r="R157" i="30"/>
  <c r="R89" i="30"/>
  <c r="R190" i="30"/>
  <c r="R175" i="30"/>
  <c r="R180" i="30"/>
  <c r="R153" i="30"/>
  <c r="R211" i="30"/>
  <c r="R96" i="30"/>
  <c r="R179" i="30"/>
  <c r="R101" i="30"/>
  <c r="R195" i="30"/>
  <c r="R221" i="30"/>
  <c r="R172" i="30"/>
  <c r="R183" i="30"/>
  <c r="R113" i="30"/>
  <c r="R112" i="30"/>
  <c r="R78" i="30"/>
  <c r="R168" i="30"/>
  <c r="R160" i="30"/>
  <c r="R86" i="30"/>
  <c r="R191" i="30"/>
  <c r="R197" i="30"/>
  <c r="R218" i="30"/>
  <c r="R82" i="30"/>
  <c r="R196" i="30"/>
  <c r="R185" i="30"/>
  <c r="R188" i="30"/>
  <c r="R98" i="30"/>
  <c r="R181" i="30"/>
  <c r="R207" i="30"/>
  <c r="R91" i="30"/>
  <c r="R164" i="30"/>
  <c r="R184" i="30"/>
  <c r="R189" i="30"/>
  <c r="R104" i="30"/>
  <c r="R328" i="30" l="1"/>
  <c r="R102" i="30"/>
  <c r="R321" i="30" s="1"/>
  <c r="R224" i="30"/>
  <c r="R128" i="30"/>
  <c r="R120" i="30"/>
  <c r="R212" i="30"/>
  <c r="R87" i="30"/>
  <c r="R116" i="30"/>
  <c r="R133" i="30"/>
  <c r="R324" i="30" s="1"/>
  <c r="R149" i="30"/>
  <c r="R325" i="30" s="1"/>
  <c r="R90" i="30"/>
  <c r="R206" i="30"/>
  <c r="R220" i="30"/>
  <c r="R83" i="30"/>
  <c r="R125" i="30"/>
  <c r="R170" i="30"/>
  <c r="R126" i="30"/>
  <c r="R167" i="30"/>
  <c r="R210" i="30"/>
  <c r="R219" i="30"/>
  <c r="R202" i="30"/>
  <c r="R76" i="30"/>
  <c r="R119" i="30"/>
  <c r="R174" i="30"/>
  <c r="R81" i="30"/>
  <c r="R171" i="30"/>
  <c r="R111" i="30"/>
  <c r="R200" i="30"/>
  <c r="R122" i="30"/>
  <c r="R94" i="30"/>
  <c r="R129" i="30"/>
  <c r="R162" i="30"/>
  <c r="R326" i="30" s="1"/>
  <c r="R92" i="30"/>
  <c r="R330" i="30" l="1"/>
  <c r="R340" i="30"/>
  <c r="R329" i="30"/>
  <c r="R322" i="30"/>
  <c r="R323" i="30"/>
  <c r="R320" i="30"/>
  <c r="R327" i="30"/>
  <c r="R222" i="30" l="1"/>
  <c r="R331" i="30" s="1"/>
  <c r="S77" i="30" l="1"/>
  <c r="S86" i="30"/>
  <c r="S80" i="30"/>
  <c r="S74" i="30"/>
  <c r="S83" i="30" l="1"/>
  <c r="S320" i="30" l="1"/>
  <c r="S89" i="30"/>
  <c r="S340" i="30" s="1"/>
  <c r="S92" i="30"/>
  <c r="T77" i="30" l="1"/>
  <c r="Q77" i="29" l="1"/>
  <c r="U77" i="29" s="1"/>
  <c r="BK77" i="30"/>
  <c r="BH10" i="4" s="1"/>
  <c r="S95" i="30"/>
  <c r="T74" i="30"/>
  <c r="Q74" i="29" l="1"/>
  <c r="BK74" i="30"/>
  <c r="BE10" i="4" s="1"/>
  <c r="S98" i="30"/>
  <c r="T80" i="30"/>
  <c r="Q80" i="29" l="1"/>
  <c r="BK80" i="30"/>
  <c r="BK10" i="4" s="1"/>
  <c r="U74" i="29"/>
  <c r="S101" i="30"/>
  <c r="S104" i="30"/>
  <c r="U80" i="29" l="1"/>
  <c r="S321" i="30"/>
  <c r="S107" i="30"/>
  <c r="T83" i="30"/>
  <c r="BK83" i="30" l="1"/>
  <c r="BN10" i="4" s="1"/>
  <c r="Q83" i="29"/>
  <c r="S110" i="30"/>
  <c r="U83" i="29" l="1"/>
  <c r="T86" i="30"/>
  <c r="S113" i="30"/>
  <c r="BK86" i="30" l="1"/>
  <c r="BQ10" i="4" s="1"/>
  <c r="Q86" i="29"/>
  <c r="T89" i="30"/>
  <c r="S116" i="30"/>
  <c r="S322" i="30" s="1"/>
  <c r="BK89" i="30" l="1"/>
  <c r="BT10" i="4" s="1"/>
  <c r="Q89" i="29"/>
  <c r="U89" i="29" s="1"/>
  <c r="T340" i="30"/>
  <c r="U86" i="29"/>
  <c r="U74" i="30"/>
  <c r="S119" i="30"/>
  <c r="U340" i="29" l="1"/>
  <c r="Q340" i="29"/>
  <c r="AU74" i="30"/>
  <c r="D74" i="29"/>
  <c r="E74" i="29" s="1"/>
  <c r="V74" i="30"/>
  <c r="U75" i="30"/>
  <c r="S122" i="30"/>
  <c r="T92" i="30"/>
  <c r="F74" i="29" l="1"/>
  <c r="BT74" i="30"/>
  <c r="AU75" i="30"/>
  <c r="D75" i="29"/>
  <c r="E75" i="29" s="1"/>
  <c r="BE24" i="4"/>
  <c r="BU75" i="30"/>
  <c r="AW74" i="30"/>
  <c r="Q92" i="29"/>
  <c r="BK92" i="30"/>
  <c r="BW10" i="4" s="1"/>
  <c r="T320" i="30"/>
  <c r="V75" i="30"/>
  <c r="S125" i="30"/>
  <c r="BA74" i="30" l="1"/>
  <c r="BE39" i="4" s="1"/>
  <c r="BB74" i="30"/>
  <c r="AZ74" i="30"/>
  <c r="AW75" i="30"/>
  <c r="BU76" i="30"/>
  <c r="BF24" i="4"/>
  <c r="BF25" i="4" s="1"/>
  <c r="BF33" i="4" s="1"/>
  <c r="F75" i="29"/>
  <c r="BT75" i="30"/>
  <c r="U92" i="29"/>
  <c r="U320" i="29" s="1"/>
  <c r="Q320" i="29"/>
  <c r="BL75" i="30"/>
  <c r="BF11" i="4" s="1"/>
  <c r="BP75" i="30"/>
  <c r="BF15" i="4" s="1"/>
  <c r="BV75" i="30"/>
  <c r="BE25" i="4"/>
  <c r="V76" i="30"/>
  <c r="U76" i="30"/>
  <c r="S131" i="30"/>
  <c r="U77" i="30"/>
  <c r="T95" i="30"/>
  <c r="S128" i="30"/>
  <c r="BL76" i="30" l="1"/>
  <c r="BG11" i="4" s="1"/>
  <c r="BP76" i="30"/>
  <c r="BG15" i="4" s="1"/>
  <c r="BV76" i="30"/>
  <c r="BB75" i="30"/>
  <c r="BA75" i="30"/>
  <c r="BF39" i="4" s="1"/>
  <c r="AZ75" i="30"/>
  <c r="BK95" i="30"/>
  <c r="BZ10" i="4" s="1"/>
  <c r="Q95" i="29"/>
  <c r="D76" i="29"/>
  <c r="E76" i="29" s="1"/>
  <c r="AU76" i="30"/>
  <c r="AU77" i="30"/>
  <c r="D77" i="29"/>
  <c r="E77" i="29" s="1"/>
  <c r="F76" i="29"/>
  <c r="BT76" i="30"/>
  <c r="BE33" i="4"/>
  <c r="BC74" i="30"/>
  <c r="BD74" i="30" s="1"/>
  <c r="BE38" i="4"/>
  <c r="V77" i="30"/>
  <c r="T98" i="30"/>
  <c r="BT77" i="30" l="1"/>
  <c r="F77" i="29"/>
  <c r="AW76" i="30"/>
  <c r="BG24" i="4"/>
  <c r="BU77" i="30"/>
  <c r="BF38" i="4"/>
  <c r="BF41" i="4" s="1"/>
  <c r="BF42" i="4" s="1"/>
  <c r="BC75" i="30"/>
  <c r="BD75" i="30" s="1"/>
  <c r="BE41" i="4"/>
  <c r="BK98" i="30"/>
  <c r="CC10" i="4" s="1"/>
  <c r="Q98" i="29"/>
  <c r="U98" i="29" s="1"/>
  <c r="AW77" i="30"/>
  <c r="BU78" i="30"/>
  <c r="BH24" i="4"/>
  <c r="BH25" i="4" s="1"/>
  <c r="BH33" i="4" s="1"/>
  <c r="U95" i="29"/>
  <c r="V78" i="30"/>
  <c r="U78" i="30"/>
  <c r="T101" i="30"/>
  <c r="S134" i="30"/>
  <c r="BV78" i="30" l="1"/>
  <c r="BL78" i="30"/>
  <c r="BI11" i="4" s="1"/>
  <c r="BP78" i="30"/>
  <c r="BI15" i="4" s="1"/>
  <c r="BK101" i="30"/>
  <c r="CF10" i="4" s="1"/>
  <c r="Q101" i="29"/>
  <c r="U101" i="29" s="1"/>
  <c r="AU78" i="30"/>
  <c r="D78" i="29"/>
  <c r="E78" i="29" s="1"/>
  <c r="BT78" i="30"/>
  <c r="F78" i="29"/>
  <c r="BE42" i="4"/>
  <c r="BG25" i="4"/>
  <c r="BA76" i="30"/>
  <c r="BG39" i="4" s="1"/>
  <c r="BB76" i="30"/>
  <c r="AZ76" i="30"/>
  <c r="AZ77" i="30"/>
  <c r="BB77" i="30"/>
  <c r="BA77" i="30"/>
  <c r="BH39" i="4" s="1"/>
  <c r="BV77" i="30"/>
  <c r="BL77" i="30"/>
  <c r="BH11" i="4" s="1"/>
  <c r="BP77" i="30"/>
  <c r="BH15" i="4" s="1"/>
  <c r="V79" i="30"/>
  <c r="U79" i="30"/>
  <c r="U80" i="30"/>
  <c r="S137" i="30"/>
  <c r="AU80" i="30" l="1"/>
  <c r="D80" i="29"/>
  <c r="E80" i="29" s="1"/>
  <c r="AU79" i="30"/>
  <c r="D79" i="29"/>
  <c r="E79" i="29" s="1"/>
  <c r="BH38" i="4"/>
  <c r="BH41" i="4" s="1"/>
  <c r="BH42" i="4" s="1"/>
  <c r="BC77" i="30"/>
  <c r="BD77" i="30" s="1"/>
  <c r="BC76" i="30"/>
  <c r="BD76" i="30" s="1"/>
  <c r="BG38" i="4"/>
  <c r="F79" i="29"/>
  <c r="BT79" i="30"/>
  <c r="BG33" i="4"/>
  <c r="AW78" i="30"/>
  <c r="BI24" i="4"/>
  <c r="BU79" i="30"/>
  <c r="U81" i="30"/>
  <c r="T104" i="30"/>
  <c r="S140" i="30"/>
  <c r="S324" i="30" s="1"/>
  <c r="AW79" i="30" l="1"/>
  <c r="BU80" i="30"/>
  <c r="BJ24" i="4"/>
  <c r="BI25" i="4"/>
  <c r="Q104" i="29"/>
  <c r="BK104" i="30"/>
  <c r="CI10" i="4" s="1"/>
  <c r="T321" i="30"/>
  <c r="BP79" i="30"/>
  <c r="BJ15" i="4" s="1"/>
  <c r="BV79" i="30"/>
  <c r="BL79" i="30"/>
  <c r="BJ11" i="4" s="1"/>
  <c r="D81" i="29"/>
  <c r="E81" i="29" s="1"/>
  <c r="AU81" i="30"/>
  <c r="AZ78" i="30"/>
  <c r="BB78" i="30"/>
  <c r="BA78" i="30"/>
  <c r="BI39" i="4" s="1"/>
  <c r="AW80" i="30"/>
  <c r="BU81" i="30"/>
  <c r="BK24" i="4"/>
  <c r="BK25" i="4" s="1"/>
  <c r="BK33" i="4" s="1"/>
  <c r="BG41" i="4"/>
  <c r="S143" i="30"/>
  <c r="BP80" i="30" l="1"/>
  <c r="BK15" i="4" s="1"/>
  <c r="BV80" i="30"/>
  <c r="BL80" i="30"/>
  <c r="BK11" i="4" s="1"/>
  <c r="BG42" i="4"/>
  <c r="U104" i="29"/>
  <c r="U321" i="29" s="1"/>
  <c r="Q321" i="29"/>
  <c r="BA79" i="30"/>
  <c r="BJ39" i="4" s="1"/>
  <c r="BB79" i="30"/>
  <c r="AZ79" i="30"/>
  <c r="BP81" i="30"/>
  <c r="BL15" i="4" s="1"/>
  <c r="BV81" i="30"/>
  <c r="BL81" i="30"/>
  <c r="BL11" i="4" s="1"/>
  <c r="BC78" i="30"/>
  <c r="BD78" i="30" s="1"/>
  <c r="BI38" i="4"/>
  <c r="BI33" i="4"/>
  <c r="V80" i="30"/>
  <c r="BB80" i="30"/>
  <c r="BA80" i="30"/>
  <c r="BK39" i="4" s="1"/>
  <c r="AZ80" i="30"/>
  <c r="BU82" i="30"/>
  <c r="AW81" i="30"/>
  <c r="BL24" i="4"/>
  <c r="BL25" i="4" s="1"/>
  <c r="BL33" i="4" s="1"/>
  <c r="BJ25" i="4"/>
  <c r="BJ33" i="4" s="1"/>
  <c r="U82" i="30"/>
  <c r="S149" i="30"/>
  <c r="U83" i="30"/>
  <c r="T107" i="30"/>
  <c r="S146" i="30"/>
  <c r="AU83" i="30" l="1"/>
  <c r="D83" i="29"/>
  <c r="E83" i="29" s="1"/>
  <c r="V82" i="30"/>
  <c r="BI41" i="4"/>
  <c r="D82" i="29"/>
  <c r="AU82" i="30"/>
  <c r="U319" i="30"/>
  <c r="BA81" i="30"/>
  <c r="BL39" i="4" s="1"/>
  <c r="BB81" i="30"/>
  <c r="AZ81" i="30"/>
  <c r="F80" i="29"/>
  <c r="BT80" i="30"/>
  <c r="BP82" i="30"/>
  <c r="BM15" i="4" s="1"/>
  <c r="BV82" i="30"/>
  <c r="BL82" i="30"/>
  <c r="BC79" i="30"/>
  <c r="BD79" i="30" s="1"/>
  <c r="BJ38" i="4"/>
  <c r="BK107" i="30"/>
  <c r="CL10" i="4" s="1"/>
  <c r="Q107" i="29"/>
  <c r="V81" i="30"/>
  <c r="BC80" i="30"/>
  <c r="BD80" i="30" s="1"/>
  <c r="BK38" i="4"/>
  <c r="BK41" i="4" s="1"/>
  <c r="BK42" i="4" s="1"/>
  <c r="U84" i="30"/>
  <c r="T110" i="30"/>
  <c r="AW82" i="30" l="1"/>
  <c r="BU83" i="30"/>
  <c r="BM24" i="4"/>
  <c r="AW83" i="30"/>
  <c r="BU84" i="30"/>
  <c r="BN24" i="4"/>
  <c r="BN25" i="4" s="1"/>
  <c r="BN33" i="4" s="1"/>
  <c r="BM11" i="4"/>
  <c r="E82" i="29"/>
  <c r="E319" i="29" s="1"/>
  <c r="D319" i="29"/>
  <c r="F82" i="29"/>
  <c r="BT82" i="30"/>
  <c r="AU84" i="30"/>
  <c r="D84" i="29"/>
  <c r="E84" i="29" s="1"/>
  <c r="U107" i="29"/>
  <c r="BI42" i="4"/>
  <c r="BK110" i="30"/>
  <c r="CO10" i="4" s="1"/>
  <c r="Q110" i="29"/>
  <c r="U110" i="29" s="1"/>
  <c r="F81" i="29"/>
  <c r="BT81" i="30"/>
  <c r="BJ41" i="4"/>
  <c r="BJ42" i="4" s="1"/>
  <c r="BC81" i="30"/>
  <c r="BD81" i="30" s="1"/>
  <c r="BL38" i="4"/>
  <c r="BL41" i="4" s="1"/>
  <c r="BL42" i="4" s="1"/>
  <c r="S155" i="30"/>
  <c r="U85" i="30"/>
  <c r="S152" i="30"/>
  <c r="S325" i="30" s="1"/>
  <c r="V83" i="30" l="1"/>
  <c r="AU85" i="30"/>
  <c r="D85" i="29"/>
  <c r="E85" i="29" s="1"/>
  <c r="BP84" i="30"/>
  <c r="BO15" i="4" s="1"/>
  <c r="BV84" i="30"/>
  <c r="BL84" i="30"/>
  <c r="BP83" i="30"/>
  <c r="BN15" i="4" s="1"/>
  <c r="BV83" i="30"/>
  <c r="BL83" i="30"/>
  <c r="BA83" i="30"/>
  <c r="BN39" i="4" s="1"/>
  <c r="BB83" i="30"/>
  <c r="AZ83" i="30"/>
  <c r="BA82" i="30"/>
  <c r="BM39" i="4" s="1"/>
  <c r="BB82" i="30"/>
  <c r="AZ82" i="30"/>
  <c r="BU85" i="30"/>
  <c r="AW84" i="30"/>
  <c r="BO24" i="4"/>
  <c r="BO25" i="4" s="1"/>
  <c r="BO33" i="4" s="1"/>
  <c r="BM25" i="4"/>
  <c r="S158" i="30"/>
  <c r="U86" i="30"/>
  <c r="T113" i="30"/>
  <c r="D86" i="29" l="1"/>
  <c r="E86" i="29" s="1"/>
  <c r="AU86" i="30"/>
  <c r="BU86" i="30"/>
  <c r="AW85" i="30"/>
  <c r="BP24" i="4"/>
  <c r="BM33" i="4"/>
  <c r="BA84" i="30"/>
  <c r="BO39" i="4" s="1"/>
  <c r="BB84" i="30"/>
  <c r="AZ84" i="30"/>
  <c r="F83" i="29"/>
  <c r="BT83" i="30"/>
  <c r="BK113" i="30"/>
  <c r="CR10" i="4" s="1"/>
  <c r="Q113" i="29"/>
  <c r="BP85" i="30"/>
  <c r="BP15" i="4" s="1"/>
  <c r="BV85" i="30"/>
  <c r="BL85" i="30"/>
  <c r="BN11" i="4"/>
  <c r="BO11" i="4"/>
  <c r="V84" i="30"/>
  <c r="BC82" i="30"/>
  <c r="BD82" i="30" s="1"/>
  <c r="BM38" i="4"/>
  <c r="BC83" i="30"/>
  <c r="BD83" i="30" s="1"/>
  <c r="BN38" i="4"/>
  <c r="BN41" i="4" s="1"/>
  <c r="BN42" i="4" s="1"/>
  <c r="U87" i="30"/>
  <c r="AU87" i="30" l="1"/>
  <c r="D87" i="29"/>
  <c r="E87" i="29" s="1"/>
  <c r="BP11" i="4"/>
  <c r="BP25" i="4"/>
  <c r="BA85" i="30"/>
  <c r="BP39" i="4" s="1"/>
  <c r="BB85" i="30"/>
  <c r="AZ85" i="30"/>
  <c r="BM41" i="4"/>
  <c r="BT84" i="30"/>
  <c r="F84" i="29"/>
  <c r="U113" i="29"/>
  <c r="BC84" i="30"/>
  <c r="BD84" i="30" s="1"/>
  <c r="BO38" i="4"/>
  <c r="BO41" i="4" s="1"/>
  <c r="BO42" i="4" s="1"/>
  <c r="BP86" i="30"/>
  <c r="BQ15" i="4" s="1"/>
  <c r="BV86" i="30"/>
  <c r="BL86" i="30"/>
  <c r="BQ11" i="4" s="1"/>
  <c r="V85" i="30"/>
  <c r="AW86" i="30"/>
  <c r="BU87" i="30"/>
  <c r="BQ24" i="4"/>
  <c r="U88" i="30"/>
  <c r="S164" i="30"/>
  <c r="T116" i="30"/>
  <c r="S161" i="30"/>
  <c r="S326" i="30" l="1"/>
  <c r="AU88" i="30"/>
  <c r="D88" i="29"/>
  <c r="E88" i="29" s="1"/>
  <c r="BP87" i="30"/>
  <c r="BR15" i="4" s="1"/>
  <c r="BV87" i="30"/>
  <c r="BL87" i="30"/>
  <c r="F85" i="29"/>
  <c r="BT85" i="30"/>
  <c r="BA86" i="30"/>
  <c r="BQ39" i="4" s="1"/>
  <c r="BB86" i="30"/>
  <c r="AZ86" i="30"/>
  <c r="BP33" i="4"/>
  <c r="BU88" i="30"/>
  <c r="AW87" i="30"/>
  <c r="BR24" i="4"/>
  <c r="BR25" i="4" s="1"/>
  <c r="BR33" i="4" s="1"/>
  <c r="V86" i="30"/>
  <c r="BQ25" i="4"/>
  <c r="BQ33" i="4" s="1"/>
  <c r="BM42" i="4"/>
  <c r="Q116" i="29"/>
  <c r="BK116" i="30"/>
  <c r="CU10" i="4" s="1"/>
  <c r="IG10" i="4" s="1"/>
  <c r="T322" i="30"/>
  <c r="BC85" i="30"/>
  <c r="BD85" i="30" s="1"/>
  <c r="BP38" i="4"/>
  <c r="BP41" i="4" s="1"/>
  <c r="BP42" i="4" s="1"/>
  <c r="U89" i="30"/>
  <c r="BC86" i="30" l="1"/>
  <c r="BD86" i="30" s="1"/>
  <c r="BQ38" i="4"/>
  <c r="V87" i="30"/>
  <c r="BA87" i="30"/>
  <c r="BR39" i="4" s="1"/>
  <c r="BB87" i="30"/>
  <c r="AZ87" i="30"/>
  <c r="D89" i="29"/>
  <c r="E89" i="29" s="1"/>
  <c r="AU89" i="30"/>
  <c r="U116" i="29"/>
  <c r="U322" i="29" s="1"/>
  <c r="Q322" i="29"/>
  <c r="F86" i="29"/>
  <c r="BT86" i="30"/>
  <c r="BP88" i="30"/>
  <c r="BS15" i="4" s="1"/>
  <c r="BV88" i="30"/>
  <c r="BL88" i="30"/>
  <c r="BR11" i="4"/>
  <c r="BU89" i="30"/>
  <c r="AW88" i="30"/>
  <c r="BS24" i="4"/>
  <c r="U90" i="30"/>
  <c r="T119" i="30"/>
  <c r="S167" i="30"/>
  <c r="BS25" i="4" l="1"/>
  <c r="BS11" i="4"/>
  <c r="D90" i="29"/>
  <c r="E90" i="29" s="1"/>
  <c r="AU90" i="30"/>
  <c r="BA88" i="30"/>
  <c r="BS39" i="4" s="1"/>
  <c r="BB88" i="30"/>
  <c r="AZ88" i="30"/>
  <c r="BU90" i="30"/>
  <c r="AW89" i="30"/>
  <c r="BT24" i="4"/>
  <c r="BC87" i="30"/>
  <c r="BD87" i="30" s="1"/>
  <c r="BR38" i="4"/>
  <c r="BP89" i="30"/>
  <c r="BT15" i="4" s="1"/>
  <c r="BV89" i="30"/>
  <c r="BL89" i="30"/>
  <c r="BK119" i="30"/>
  <c r="CX10" i="4" s="1"/>
  <c r="Q119" i="29"/>
  <c r="V88" i="30"/>
  <c r="F87" i="29"/>
  <c r="BT87" i="30"/>
  <c r="BQ41" i="4"/>
  <c r="U91" i="30"/>
  <c r="S173" i="30"/>
  <c r="S170" i="30"/>
  <c r="BT11" i="4" l="1"/>
  <c r="BP90" i="30"/>
  <c r="BU15" i="4" s="1"/>
  <c r="BV90" i="30"/>
  <c r="BL90" i="30"/>
  <c r="BU91" i="30"/>
  <c r="AW90" i="30"/>
  <c r="BU24" i="4"/>
  <c r="V89" i="30"/>
  <c r="BC88" i="30"/>
  <c r="BD88" i="30" s="1"/>
  <c r="BS38" i="4"/>
  <c r="BS33" i="4"/>
  <c r="AU91" i="30"/>
  <c r="D91" i="29"/>
  <c r="E91" i="29" s="1"/>
  <c r="BQ42" i="4"/>
  <c r="U119" i="29"/>
  <c r="BT25" i="4"/>
  <c r="BT33" i="4" s="1"/>
  <c r="F88" i="29"/>
  <c r="BT88" i="30"/>
  <c r="BR41" i="4"/>
  <c r="BR42" i="4" s="1"/>
  <c r="BA89" i="30"/>
  <c r="BT39" i="4" s="1"/>
  <c r="BB89" i="30"/>
  <c r="AZ89" i="30"/>
  <c r="U92" i="30"/>
  <c r="T122" i="30"/>
  <c r="BP91" i="30" l="1"/>
  <c r="BV15" i="4" s="1"/>
  <c r="BV91" i="30"/>
  <c r="BL91" i="30"/>
  <c r="BS41" i="4"/>
  <c r="BS42" i="4" s="1"/>
  <c r="BU11" i="4"/>
  <c r="AU92" i="30"/>
  <c r="D92" i="29"/>
  <c r="E92" i="29" s="1"/>
  <c r="AW91" i="30"/>
  <c r="BU92" i="30"/>
  <c r="BV24" i="4"/>
  <c r="BU25" i="4"/>
  <c r="BU33" i="4" s="1"/>
  <c r="BK122" i="30"/>
  <c r="DA10" i="4" s="1"/>
  <c r="Q122" i="29"/>
  <c r="V90" i="30"/>
  <c r="BC89" i="30"/>
  <c r="BD89" i="30" s="1"/>
  <c r="BT38" i="4"/>
  <c r="F89" i="29"/>
  <c r="BT89" i="30"/>
  <c r="BA90" i="30"/>
  <c r="BU39" i="4" s="1"/>
  <c r="BB90" i="30"/>
  <c r="AZ90" i="30"/>
  <c r="U93" i="30"/>
  <c r="T125" i="30"/>
  <c r="S176" i="30"/>
  <c r="S327" i="30" s="1"/>
  <c r="AU93" i="30" l="1"/>
  <c r="D93" i="29"/>
  <c r="E93" i="29" s="1"/>
  <c r="BT41" i="4"/>
  <c r="BA91" i="30"/>
  <c r="BV39" i="4" s="1"/>
  <c r="BB91" i="30"/>
  <c r="AZ91" i="30"/>
  <c r="U122" i="29"/>
  <c r="BU93" i="30"/>
  <c r="AW92" i="30"/>
  <c r="BW24" i="4"/>
  <c r="BV11" i="4"/>
  <c r="V91" i="30"/>
  <c r="F90" i="29"/>
  <c r="BT90" i="30"/>
  <c r="BV25" i="4"/>
  <c r="Q125" i="29"/>
  <c r="U125" i="29" s="1"/>
  <c r="BK125" i="30"/>
  <c r="DD10" i="4" s="1"/>
  <c r="BC90" i="30"/>
  <c r="BD90" i="30" s="1"/>
  <c r="BU38" i="4"/>
  <c r="BU41" i="4" s="1"/>
  <c r="BU42" i="4" s="1"/>
  <c r="BP92" i="30"/>
  <c r="BW15" i="4" s="1"/>
  <c r="BV92" i="30"/>
  <c r="BL92" i="30"/>
  <c r="U94" i="30"/>
  <c r="S179" i="30"/>
  <c r="BW11" i="4" l="1"/>
  <c r="BW25" i="4"/>
  <c r="BT42" i="4"/>
  <c r="BU94" i="30"/>
  <c r="AW93" i="30"/>
  <c r="BX24" i="4"/>
  <c r="BA92" i="30"/>
  <c r="BW39" i="4" s="1"/>
  <c r="BB92" i="30"/>
  <c r="AZ92" i="30"/>
  <c r="D94" i="29"/>
  <c r="AU94" i="30"/>
  <c r="U320" i="30"/>
  <c r="F91" i="29"/>
  <c r="BT91" i="30"/>
  <c r="V340" i="30"/>
  <c r="BP93" i="30"/>
  <c r="BX15" i="4" s="1"/>
  <c r="BV93" i="30"/>
  <c r="BL93" i="30"/>
  <c r="V92" i="30"/>
  <c r="BV33" i="4"/>
  <c r="BC91" i="30"/>
  <c r="BD91" i="30" s="1"/>
  <c r="BV38" i="4"/>
  <c r="U95" i="30"/>
  <c r="S182" i="30"/>
  <c r="T128" i="30"/>
  <c r="F340" i="29" l="1"/>
  <c r="F92" i="29"/>
  <c r="BT92" i="30"/>
  <c r="AW94" i="30"/>
  <c r="BU95" i="30"/>
  <c r="BY24" i="4"/>
  <c r="BY25" i="4" s="1"/>
  <c r="BY33" i="4" s="1"/>
  <c r="BC92" i="30"/>
  <c r="BD92" i="30" s="1"/>
  <c r="BW38" i="4"/>
  <c r="BW33" i="4"/>
  <c r="Q128" i="29"/>
  <c r="BK128" i="30"/>
  <c r="DG10" i="4" s="1"/>
  <c r="T323" i="30"/>
  <c r="AU95" i="30"/>
  <c r="D95" i="29"/>
  <c r="E95" i="29" s="1"/>
  <c r="E94" i="29"/>
  <c r="E320" i="29" s="1"/>
  <c r="D320" i="29"/>
  <c r="BX25" i="4"/>
  <c r="V93" i="30"/>
  <c r="BV41" i="4"/>
  <c r="BX11" i="4"/>
  <c r="BA93" i="30"/>
  <c r="BX39" i="4" s="1"/>
  <c r="BB93" i="30"/>
  <c r="AZ93" i="30"/>
  <c r="BP94" i="30"/>
  <c r="BY15" i="4" s="1"/>
  <c r="BV94" i="30"/>
  <c r="BL94" i="30"/>
  <c r="S188" i="30"/>
  <c r="U96" i="30"/>
  <c r="S185" i="30"/>
  <c r="S328" i="30" s="1"/>
  <c r="T131" i="30"/>
  <c r="V94" i="30" l="1"/>
  <c r="BC93" i="30"/>
  <c r="BD93" i="30" s="1"/>
  <c r="BX38" i="4"/>
  <c r="BV42" i="4"/>
  <c r="BX33" i="4"/>
  <c r="BP95" i="30"/>
  <c r="BZ15" i="4" s="1"/>
  <c r="BV95" i="30"/>
  <c r="BL95" i="30"/>
  <c r="BK131" i="30"/>
  <c r="DJ10" i="4" s="1"/>
  <c r="Q131" i="29"/>
  <c r="F93" i="29"/>
  <c r="BT93" i="30"/>
  <c r="BW41" i="4"/>
  <c r="BW42" i="4" s="1"/>
  <c r="BA94" i="30"/>
  <c r="BY39" i="4" s="1"/>
  <c r="BB94" i="30"/>
  <c r="AZ94" i="30"/>
  <c r="AU96" i="30"/>
  <c r="D96" i="29"/>
  <c r="E96" i="29" s="1"/>
  <c r="U128" i="29"/>
  <c r="U323" i="29" s="1"/>
  <c r="Q323" i="29"/>
  <c r="BY11" i="4"/>
  <c r="BU96" i="30"/>
  <c r="AW95" i="30"/>
  <c r="BZ24" i="4"/>
  <c r="U97" i="30"/>
  <c r="T134" i="30"/>
  <c r="BZ25" i="4" l="1"/>
  <c r="BU97" i="30"/>
  <c r="AW96" i="30"/>
  <c r="CA24" i="4"/>
  <c r="CA25" i="4" s="1"/>
  <c r="CA33" i="4" s="1"/>
  <c r="F94" i="29"/>
  <c r="BT94" i="30"/>
  <c r="BA95" i="30"/>
  <c r="BZ39" i="4" s="1"/>
  <c r="BB95" i="30"/>
  <c r="AZ95" i="30"/>
  <c r="BZ11" i="4"/>
  <c r="D97" i="29"/>
  <c r="E97" i="29" s="1"/>
  <c r="AU97" i="30"/>
  <c r="BP96" i="30"/>
  <c r="CA15" i="4" s="1"/>
  <c r="BV96" i="30"/>
  <c r="BL96" i="30"/>
  <c r="BC94" i="30"/>
  <c r="BD94" i="30" s="1"/>
  <c r="BY38" i="4"/>
  <c r="BX41" i="4"/>
  <c r="BX42" i="4" s="1"/>
  <c r="BK134" i="30"/>
  <c r="DM10" i="4" s="1"/>
  <c r="Q134" i="29"/>
  <c r="U134" i="29" s="1"/>
  <c r="V95" i="30"/>
  <c r="U131" i="29"/>
  <c r="U98" i="30"/>
  <c r="S191" i="30"/>
  <c r="F95" i="29" l="1"/>
  <c r="BT95" i="30"/>
  <c r="AW97" i="30"/>
  <c r="BU98" i="30"/>
  <c r="CB24" i="4"/>
  <c r="BC95" i="30"/>
  <c r="BD95" i="30" s="1"/>
  <c r="BZ38" i="4"/>
  <c r="D98" i="29"/>
  <c r="E98" i="29" s="1"/>
  <c r="AU98" i="30"/>
  <c r="V96" i="30"/>
  <c r="BY41" i="4"/>
  <c r="CA11" i="4"/>
  <c r="BA96" i="30"/>
  <c r="CA39" i="4" s="1"/>
  <c r="BB96" i="30"/>
  <c r="AZ96" i="30"/>
  <c r="BP97" i="30"/>
  <c r="CB15" i="4" s="1"/>
  <c r="BV97" i="30"/>
  <c r="BL97" i="30"/>
  <c r="BZ33" i="4"/>
  <c r="S197" i="30"/>
  <c r="U99" i="30"/>
  <c r="T137" i="30"/>
  <c r="S194" i="30"/>
  <c r="V97" i="30" l="1"/>
  <c r="CB25" i="4"/>
  <c r="BZ41" i="4"/>
  <c r="BP98" i="30"/>
  <c r="CC15" i="4" s="1"/>
  <c r="BV98" i="30"/>
  <c r="BL98" i="30"/>
  <c r="AU99" i="30"/>
  <c r="D99" i="29"/>
  <c r="E99" i="29" s="1"/>
  <c r="BK137" i="30"/>
  <c r="DP10" i="4" s="1"/>
  <c r="Q137" i="29"/>
  <c r="BC96" i="30"/>
  <c r="BD96" i="30" s="1"/>
  <c r="CA38" i="4"/>
  <c r="BY42" i="4"/>
  <c r="BU99" i="30"/>
  <c r="AW98" i="30"/>
  <c r="CC24" i="4"/>
  <c r="BA97" i="30"/>
  <c r="CB39" i="4" s="1"/>
  <c r="BB97" i="30"/>
  <c r="AZ97" i="30"/>
  <c r="CB11" i="4"/>
  <c r="F96" i="29"/>
  <c r="BT96" i="30"/>
  <c r="U100" i="30"/>
  <c r="V98" i="30" l="1"/>
  <c r="BP99" i="30"/>
  <c r="CD15" i="4" s="1"/>
  <c r="BV99" i="30"/>
  <c r="BL99" i="30"/>
  <c r="CA41" i="4"/>
  <c r="AW99" i="30"/>
  <c r="BU100" i="30"/>
  <c r="CD24" i="4"/>
  <c r="CD25" i="4" s="1"/>
  <c r="CD33" i="4" s="1"/>
  <c r="CC11" i="4"/>
  <c r="CB33" i="4"/>
  <c r="BC97" i="30"/>
  <c r="BD97" i="30" s="1"/>
  <c r="CB38" i="4"/>
  <c r="CB41" i="4" s="1"/>
  <c r="CB42" i="4" s="1"/>
  <c r="CC25" i="4"/>
  <c r="CC33" i="4" s="1"/>
  <c r="BZ42" i="4"/>
  <c r="AU100" i="30"/>
  <c r="D100" i="29"/>
  <c r="E100" i="29" s="1"/>
  <c r="BA98" i="30"/>
  <c r="CC39" i="4" s="1"/>
  <c r="BB98" i="30"/>
  <c r="AZ98" i="30"/>
  <c r="U137" i="29"/>
  <c r="F97" i="29"/>
  <c r="BT97" i="30"/>
  <c r="T140" i="30"/>
  <c r="S200" i="30"/>
  <c r="S329" i="30" s="1"/>
  <c r="BC98" i="30" l="1"/>
  <c r="BD98" i="30" s="1"/>
  <c r="CC38" i="4"/>
  <c r="AW100" i="30"/>
  <c r="BU101" i="30"/>
  <c r="CE24" i="4"/>
  <c r="CD11" i="4"/>
  <c r="BP100" i="30"/>
  <c r="CE15" i="4" s="1"/>
  <c r="BV100" i="30"/>
  <c r="BL100" i="30"/>
  <c r="Q140" i="29"/>
  <c r="BK140" i="30"/>
  <c r="DS10" i="4" s="1"/>
  <c r="T324" i="30"/>
  <c r="V99" i="30"/>
  <c r="BA99" i="30"/>
  <c r="CD39" i="4" s="1"/>
  <c r="BB99" i="30"/>
  <c r="AZ99" i="30"/>
  <c r="F98" i="29"/>
  <c r="BT98" i="30"/>
  <c r="CA42" i="4"/>
  <c r="U101" i="30"/>
  <c r="U102" i="30"/>
  <c r="S203" i="30"/>
  <c r="D102" i="29" l="1"/>
  <c r="E102" i="29" s="1"/>
  <c r="AU102" i="30"/>
  <c r="BC99" i="30"/>
  <c r="BD99" i="30" s="1"/>
  <c r="CD38" i="4"/>
  <c r="BP101" i="30"/>
  <c r="CF15" i="4" s="1"/>
  <c r="BV101" i="30"/>
  <c r="BL101" i="30"/>
  <c r="F99" i="29"/>
  <c r="BT99" i="30"/>
  <c r="U140" i="29"/>
  <c r="U324" i="29" s="1"/>
  <c r="Q324" i="29"/>
  <c r="CE11" i="4"/>
  <c r="BA100" i="30"/>
  <c r="CE39" i="4" s="1"/>
  <c r="BB100" i="30"/>
  <c r="AZ100" i="30"/>
  <c r="V100" i="30"/>
  <c r="AU101" i="30"/>
  <c r="D101" i="29"/>
  <c r="E101" i="29" s="1"/>
  <c r="CC41" i="4"/>
  <c r="V101" i="30"/>
  <c r="CE25" i="4"/>
  <c r="U103" i="30"/>
  <c r="T143" i="30"/>
  <c r="S206" i="30"/>
  <c r="AU103" i="30" l="1"/>
  <c r="D103" i="29"/>
  <c r="E103" i="29" s="1"/>
  <c r="BK143" i="30"/>
  <c r="DV10" i="4" s="1"/>
  <c r="Q143" i="29"/>
  <c r="F101" i="29"/>
  <c r="BT101" i="30"/>
  <c r="CC42" i="4"/>
  <c r="BU102" i="30"/>
  <c r="AW101" i="30"/>
  <c r="CF24" i="4"/>
  <c r="BC100" i="30"/>
  <c r="BD100" i="30" s="1"/>
  <c r="CE38" i="4"/>
  <c r="CE33" i="4"/>
  <c r="F100" i="29"/>
  <c r="BT100" i="30"/>
  <c r="CF11" i="4"/>
  <c r="CD41" i="4"/>
  <c r="CD42" i="4" s="1"/>
  <c r="BU103" i="30"/>
  <c r="AW102" i="30"/>
  <c r="CG24" i="4"/>
  <c r="CG25" i="4" s="1"/>
  <c r="CG33" i="4" s="1"/>
  <c r="U104" i="30"/>
  <c r="T146" i="30"/>
  <c r="S209" i="30"/>
  <c r="Q146" i="29" l="1"/>
  <c r="U146" i="29" s="1"/>
  <c r="BK146" i="30"/>
  <c r="DY10" i="4" s="1"/>
  <c r="V102" i="30"/>
  <c r="CE41" i="4"/>
  <c r="CE42" i="4" s="1"/>
  <c r="BP102" i="30"/>
  <c r="CG15" i="4" s="1"/>
  <c r="BV102" i="30"/>
  <c r="BL102" i="30"/>
  <c r="U143" i="29"/>
  <c r="BU104" i="30"/>
  <c r="AW103" i="30"/>
  <c r="CH24" i="4"/>
  <c r="CH25" i="4" s="1"/>
  <c r="CH33" i="4" s="1"/>
  <c r="AU104" i="30"/>
  <c r="D104" i="29"/>
  <c r="E104" i="29" s="1"/>
  <c r="BA102" i="30"/>
  <c r="CG39" i="4" s="1"/>
  <c r="BB102" i="30"/>
  <c r="AZ102" i="30"/>
  <c r="CF25" i="4"/>
  <c r="BP103" i="30"/>
  <c r="CH15" i="4" s="1"/>
  <c r="BV103" i="30"/>
  <c r="BL103" i="30"/>
  <c r="BA101" i="30"/>
  <c r="CF39" i="4" s="1"/>
  <c r="BB101" i="30"/>
  <c r="AZ101" i="30"/>
  <c r="U105" i="30"/>
  <c r="S212" i="30"/>
  <c r="V103" i="30" l="1"/>
  <c r="BC102" i="30"/>
  <c r="BD102" i="30" s="1"/>
  <c r="CG38" i="4"/>
  <c r="CG41" i="4" s="1"/>
  <c r="CG42" i="4" s="1"/>
  <c r="AW104" i="30"/>
  <c r="BU105" i="30"/>
  <c r="CI24" i="4"/>
  <c r="F102" i="29"/>
  <c r="BT102" i="30"/>
  <c r="BA103" i="30"/>
  <c r="CH39" i="4" s="1"/>
  <c r="BB103" i="30"/>
  <c r="AZ103" i="30"/>
  <c r="CG11" i="4"/>
  <c r="D105" i="29"/>
  <c r="E105" i="29" s="1"/>
  <c r="AU105" i="30"/>
  <c r="BC101" i="30"/>
  <c r="BD101" i="30" s="1"/>
  <c r="CF38" i="4"/>
  <c r="CH11" i="4"/>
  <c r="CF33" i="4"/>
  <c r="BP104" i="30"/>
  <c r="CI15" i="4" s="1"/>
  <c r="BV104" i="30"/>
  <c r="BL104" i="30"/>
  <c r="S215" i="30"/>
  <c r="S218" i="30"/>
  <c r="T149" i="30"/>
  <c r="Q149" i="29" l="1"/>
  <c r="BK149" i="30"/>
  <c r="EB10" i="4" s="1"/>
  <c r="V105" i="30"/>
  <c r="BC103" i="30"/>
  <c r="BD103" i="30" s="1"/>
  <c r="CH38" i="4"/>
  <c r="CH41" i="4" s="1"/>
  <c r="CH42" i="4" s="1"/>
  <c r="BP105" i="30"/>
  <c r="CJ15" i="4" s="1"/>
  <c r="BV105" i="30"/>
  <c r="BL105" i="30"/>
  <c r="CI11" i="4"/>
  <c r="BU106" i="30"/>
  <c r="AW105" i="30"/>
  <c r="CJ24" i="4"/>
  <c r="CJ25" i="4" s="1"/>
  <c r="CJ33" i="4" s="1"/>
  <c r="BA104" i="30"/>
  <c r="CI39" i="4" s="1"/>
  <c r="BB104" i="30"/>
  <c r="AZ104" i="30"/>
  <c r="F103" i="29"/>
  <c r="BT103" i="30"/>
  <c r="V104" i="30"/>
  <c r="CF41" i="4"/>
  <c r="CI25" i="4"/>
  <c r="U106" i="30"/>
  <c r="S221" i="30"/>
  <c r="U107" i="30"/>
  <c r="D106" i="29" l="1"/>
  <c r="AU106" i="30"/>
  <c r="U321" i="30"/>
  <c r="CF42" i="4"/>
  <c r="BC104" i="30"/>
  <c r="BD104" i="30" s="1"/>
  <c r="CI38" i="4"/>
  <c r="BP106" i="30"/>
  <c r="CK15" i="4" s="1"/>
  <c r="BV106" i="30"/>
  <c r="BL106" i="30"/>
  <c r="F105" i="29"/>
  <c r="BT105" i="30"/>
  <c r="U149" i="29"/>
  <c r="F104" i="29"/>
  <c r="BT104" i="30"/>
  <c r="CJ11" i="4"/>
  <c r="AU107" i="30"/>
  <c r="D107" i="29"/>
  <c r="E107" i="29" s="1"/>
  <c r="V106" i="30"/>
  <c r="CI33" i="4"/>
  <c r="BA105" i="30"/>
  <c r="CJ39" i="4" s="1"/>
  <c r="BB105" i="30"/>
  <c r="AZ105" i="30"/>
  <c r="U108" i="30"/>
  <c r="T152" i="30"/>
  <c r="Q152" i="29" l="1"/>
  <c r="BK152" i="30"/>
  <c r="EE10" i="4" s="1"/>
  <c r="IJ10" i="4" s="1"/>
  <c r="T325" i="30"/>
  <c r="AW106" i="30"/>
  <c r="BU107" i="30"/>
  <c r="CK24" i="4"/>
  <c r="E106" i="29"/>
  <c r="E321" i="29" s="1"/>
  <c r="D321" i="29"/>
  <c r="AW107" i="30"/>
  <c r="BU108" i="30"/>
  <c r="CL24" i="4"/>
  <c r="CL25" i="4" s="1"/>
  <c r="CL33" i="4" s="1"/>
  <c r="CI41" i="4"/>
  <c r="AU108" i="30"/>
  <c r="D108" i="29"/>
  <c r="E108" i="29" s="1"/>
  <c r="BC105" i="30"/>
  <c r="BD105" i="30" s="1"/>
  <c r="CJ38" i="4"/>
  <c r="CJ41" i="4" s="1"/>
  <c r="CJ42" i="4" s="1"/>
  <c r="F106" i="29"/>
  <c r="BT106" i="30"/>
  <c r="CK11" i="4"/>
  <c r="U109" i="30"/>
  <c r="S224" i="30"/>
  <c r="AU109" i="30" l="1"/>
  <c r="D109" i="29"/>
  <c r="E109" i="29" s="1"/>
  <c r="S323" i="30"/>
  <c r="S330" i="30"/>
  <c r="S331" i="30"/>
  <c r="BU109" i="30"/>
  <c r="AW108" i="30"/>
  <c r="CM24" i="4"/>
  <c r="CM25" i="4" s="1"/>
  <c r="CM33" i="4" s="1"/>
  <c r="V107" i="30"/>
  <c r="CK25" i="4"/>
  <c r="U152" i="29"/>
  <c r="U325" i="29" s="1"/>
  <c r="Q325" i="29"/>
  <c r="CI42" i="4"/>
  <c r="BP108" i="30"/>
  <c r="CM15" i="4" s="1"/>
  <c r="BV108" i="30"/>
  <c r="BL108" i="30"/>
  <c r="BP107" i="30"/>
  <c r="CL15" i="4" s="1"/>
  <c r="BV107" i="30"/>
  <c r="BL107" i="30"/>
  <c r="BA107" i="30"/>
  <c r="CL39" i="4" s="1"/>
  <c r="BB107" i="30"/>
  <c r="AZ107" i="30"/>
  <c r="BA106" i="30"/>
  <c r="CK39" i="4" s="1"/>
  <c r="BB106" i="30"/>
  <c r="AZ106" i="30"/>
  <c r="U110" i="30"/>
  <c r="T155" i="30"/>
  <c r="D110" i="29" l="1"/>
  <c r="E110" i="29" s="1"/>
  <c r="AU110" i="30"/>
  <c r="CM11" i="4"/>
  <c r="CL11" i="4"/>
  <c r="CK33" i="4"/>
  <c r="BA108" i="30"/>
  <c r="CM39" i="4" s="1"/>
  <c r="BB108" i="30"/>
  <c r="AZ108" i="30"/>
  <c r="BK155" i="30"/>
  <c r="EH10" i="4" s="1"/>
  <c r="Q155" i="29"/>
  <c r="V108" i="30"/>
  <c r="BC107" i="30"/>
  <c r="BD107" i="30" s="1"/>
  <c r="CL38" i="4"/>
  <c r="CL41" i="4" s="1"/>
  <c r="CL42" i="4" s="1"/>
  <c r="BC106" i="30"/>
  <c r="BD106" i="30" s="1"/>
  <c r="CK38" i="4"/>
  <c r="F107" i="29"/>
  <c r="BT107" i="30"/>
  <c r="BP109" i="30"/>
  <c r="CN15" i="4" s="1"/>
  <c r="BV109" i="30"/>
  <c r="BL109" i="30"/>
  <c r="AW109" i="30"/>
  <c r="BU110" i="30"/>
  <c r="CN24" i="4"/>
  <c r="U111" i="30"/>
  <c r="T158" i="30"/>
  <c r="Q158" i="29" l="1"/>
  <c r="U158" i="29" s="1"/>
  <c r="BK158" i="30"/>
  <c r="EK10" i="4" s="1"/>
  <c r="BA109" i="30"/>
  <c r="CN39" i="4" s="1"/>
  <c r="BB109" i="30"/>
  <c r="AZ109" i="30"/>
  <c r="U155" i="29"/>
  <c r="AU111" i="30"/>
  <c r="D111" i="29"/>
  <c r="E111" i="29" s="1"/>
  <c r="CN25" i="4"/>
  <c r="CN11" i="4"/>
  <c r="CK41" i="4"/>
  <c r="F108" i="29"/>
  <c r="BT108" i="30"/>
  <c r="AW110" i="30"/>
  <c r="BU111" i="30"/>
  <c r="CO24" i="4"/>
  <c r="CO25" i="4" s="1"/>
  <c r="CO33" i="4" s="1"/>
  <c r="V109" i="30"/>
  <c r="BP110" i="30"/>
  <c r="CO15" i="4" s="1"/>
  <c r="BV110" i="30"/>
  <c r="BL110" i="30"/>
  <c r="BC108" i="30"/>
  <c r="BD108" i="30" s="1"/>
  <c r="CM38" i="4"/>
  <c r="CM41" i="4" s="1"/>
  <c r="CM42" i="4" s="1"/>
  <c r="U112" i="30"/>
  <c r="CO11" i="4" l="1"/>
  <c r="CK42" i="4"/>
  <c r="AU112" i="30"/>
  <c r="D112" i="29"/>
  <c r="E112" i="29" s="1"/>
  <c r="AW111" i="30"/>
  <c r="BU112" i="30"/>
  <c r="CP24" i="4"/>
  <c r="CP25" i="4" s="1"/>
  <c r="CP33" i="4" s="1"/>
  <c r="V110" i="30"/>
  <c r="BC109" i="30"/>
  <c r="BD109" i="30" s="1"/>
  <c r="CN38" i="4"/>
  <c r="CN41" i="4" s="1"/>
  <c r="CN42" i="4" s="1"/>
  <c r="BP111" i="30"/>
  <c r="CP15" i="4" s="1"/>
  <c r="BV111" i="30"/>
  <c r="BL111" i="30"/>
  <c r="F109" i="29"/>
  <c r="BT109" i="30"/>
  <c r="BA110" i="30"/>
  <c r="CO39" i="4" s="1"/>
  <c r="BB110" i="30"/>
  <c r="AZ110" i="30"/>
  <c r="CN33" i="4"/>
  <c r="U113" i="30"/>
  <c r="T161" i="30"/>
  <c r="BK161" i="30" l="1"/>
  <c r="EN10" i="4" s="1"/>
  <c r="Q161" i="29"/>
  <c r="V111" i="30"/>
  <c r="D113" i="29"/>
  <c r="E113" i="29" s="1"/>
  <c r="AU113" i="30"/>
  <c r="BC110" i="30"/>
  <c r="BD110" i="30" s="1"/>
  <c r="CO38" i="4"/>
  <c r="CP11" i="4"/>
  <c r="BP112" i="30"/>
  <c r="CQ15" i="4" s="1"/>
  <c r="BV112" i="30"/>
  <c r="BL112" i="30"/>
  <c r="F110" i="29"/>
  <c r="BT110" i="30"/>
  <c r="BA111" i="30"/>
  <c r="CP39" i="4" s="1"/>
  <c r="BB111" i="30"/>
  <c r="AZ111" i="30"/>
  <c r="BU113" i="30"/>
  <c r="AW112" i="30"/>
  <c r="CQ24" i="4"/>
  <c r="U114" i="30"/>
  <c r="D114" i="29" l="1"/>
  <c r="E114" i="29" s="1"/>
  <c r="AU114" i="30"/>
  <c r="CQ25" i="4"/>
  <c r="F111" i="29"/>
  <c r="BT111" i="30"/>
  <c r="V112" i="30"/>
  <c r="BA112" i="30"/>
  <c r="CQ39" i="4" s="1"/>
  <c r="BB112" i="30"/>
  <c r="AZ112" i="30"/>
  <c r="BC111" i="30"/>
  <c r="BD111" i="30" s="1"/>
  <c r="CP38" i="4"/>
  <c r="CO41" i="4"/>
  <c r="BP113" i="30"/>
  <c r="CR15" i="4" s="1"/>
  <c r="BV113" i="30"/>
  <c r="BL113" i="30"/>
  <c r="CQ11" i="4"/>
  <c r="AW113" i="30"/>
  <c r="BU114" i="30"/>
  <c r="CR24" i="4"/>
  <c r="U161" i="29"/>
  <c r="U115" i="30"/>
  <c r="T164" i="30"/>
  <c r="AU115" i="30" l="1"/>
  <c r="D115" i="29"/>
  <c r="E115" i="29" s="1"/>
  <c r="AW114" i="30"/>
  <c r="BU115" i="30"/>
  <c r="CS24" i="4"/>
  <c r="CR11" i="4"/>
  <c r="CP41" i="4"/>
  <c r="CP42" i="4" s="1"/>
  <c r="CR25" i="4"/>
  <c r="CR33" i="4" s="1"/>
  <c r="V113" i="30"/>
  <c r="BP114" i="30"/>
  <c r="CS15" i="4" s="1"/>
  <c r="BV114" i="30"/>
  <c r="BL114" i="30"/>
  <c r="CO42" i="4"/>
  <c r="F112" i="29"/>
  <c r="BT112" i="30"/>
  <c r="Q164" i="29"/>
  <c r="BK164" i="30"/>
  <c r="EQ10" i="4" s="1"/>
  <c r="IK10" i="4" s="1"/>
  <c r="T326" i="30"/>
  <c r="BA113" i="30"/>
  <c r="CR39" i="4" s="1"/>
  <c r="BB113" i="30"/>
  <c r="AZ113" i="30"/>
  <c r="BC112" i="30"/>
  <c r="BD112" i="30" s="1"/>
  <c r="CQ38" i="4"/>
  <c r="CQ33" i="4"/>
  <c r="U116" i="30"/>
  <c r="CQ41" i="4" l="1"/>
  <c r="U164" i="29"/>
  <c r="U326" i="29" s="1"/>
  <c r="Q326" i="29"/>
  <c r="BP115" i="30"/>
  <c r="CT15" i="4" s="1"/>
  <c r="BV115" i="30"/>
  <c r="BL115" i="30"/>
  <c r="V114" i="30"/>
  <c r="BA114" i="30"/>
  <c r="CS39" i="4" s="1"/>
  <c r="BB114" i="30"/>
  <c r="AZ114" i="30"/>
  <c r="BC113" i="30"/>
  <c r="BD113" i="30" s="1"/>
  <c r="CR38" i="4"/>
  <c r="CR41" i="4" s="1"/>
  <c r="CR42" i="4" s="1"/>
  <c r="F113" i="29"/>
  <c r="BT113" i="30"/>
  <c r="AU116" i="30"/>
  <c r="D116" i="29"/>
  <c r="E116" i="29" s="1"/>
  <c r="CS11" i="4"/>
  <c r="CS25" i="4"/>
  <c r="AW115" i="30"/>
  <c r="BU116" i="30"/>
  <c r="CT24" i="4"/>
  <c r="U117" i="30"/>
  <c r="T167" i="30"/>
  <c r="CT25" i="4" l="1"/>
  <c r="CT33" i="4" s="1"/>
  <c r="BP116" i="30"/>
  <c r="CU15" i="4" s="1"/>
  <c r="BV116" i="30"/>
  <c r="BL116" i="30"/>
  <c r="BK167" i="30"/>
  <c r="ET10" i="4" s="1"/>
  <c r="Q167" i="29"/>
  <c r="V115" i="30"/>
  <c r="BA115" i="30"/>
  <c r="CT39" i="4" s="1"/>
  <c r="BB115" i="30"/>
  <c r="AZ115" i="30"/>
  <c r="CS33" i="4"/>
  <c r="F114" i="29"/>
  <c r="BT114" i="30"/>
  <c r="CQ42" i="4"/>
  <c r="AU117" i="30"/>
  <c r="D117" i="29"/>
  <c r="E117" i="29" s="1"/>
  <c r="AW116" i="30"/>
  <c r="BU117" i="30"/>
  <c r="CU24" i="4"/>
  <c r="BC114" i="30"/>
  <c r="BD114" i="30" s="1"/>
  <c r="CS38" i="4"/>
  <c r="CT11" i="4"/>
  <c r="U118" i="30"/>
  <c r="CS41" i="4" l="1"/>
  <c r="BP117" i="30"/>
  <c r="CV15" i="4" s="1"/>
  <c r="BV117" i="30"/>
  <c r="BL117" i="30"/>
  <c r="D118" i="29"/>
  <c r="AU118" i="30"/>
  <c r="U322" i="30"/>
  <c r="BA116" i="30"/>
  <c r="CU39" i="4" s="1"/>
  <c r="BB116" i="30"/>
  <c r="AZ116" i="30"/>
  <c r="U167" i="29"/>
  <c r="CU11" i="4"/>
  <c r="F115" i="29"/>
  <c r="BT115" i="30"/>
  <c r="V116" i="30"/>
  <c r="CU25" i="4"/>
  <c r="AW117" i="30"/>
  <c r="BU118" i="30"/>
  <c r="CV24" i="4"/>
  <c r="BC115" i="30"/>
  <c r="BD115" i="30" s="1"/>
  <c r="CT38" i="4"/>
  <c r="U119" i="30"/>
  <c r="T170" i="30"/>
  <c r="AU119" i="30" l="1"/>
  <c r="D119" i="29"/>
  <c r="E119" i="29" s="1"/>
  <c r="Q170" i="29"/>
  <c r="BK170" i="30"/>
  <c r="EW10" i="4" s="1"/>
  <c r="V117" i="30"/>
  <c r="CT41" i="4"/>
  <c r="CT42" i="4" s="1"/>
  <c r="BA117" i="30"/>
  <c r="CV39" i="4" s="1"/>
  <c r="BB117" i="30"/>
  <c r="AZ117" i="30"/>
  <c r="AW118" i="30"/>
  <c r="BU119" i="30"/>
  <c r="CW24" i="4"/>
  <c r="CV25" i="4"/>
  <c r="CV33" i="4" s="1"/>
  <c r="CU33" i="4"/>
  <c r="BC116" i="30"/>
  <c r="BD116" i="30" s="1"/>
  <c r="CU38" i="4"/>
  <c r="E118" i="29"/>
  <c r="E322" i="29" s="1"/>
  <c r="D322" i="29"/>
  <c r="CV11" i="4"/>
  <c r="CS42" i="4"/>
  <c r="BP118" i="30"/>
  <c r="CW15" i="4" s="1"/>
  <c r="BV118" i="30"/>
  <c r="BL118" i="30"/>
  <c r="BT116" i="30"/>
  <c r="F116" i="29"/>
  <c r="U120" i="30"/>
  <c r="CW25" i="4" l="1"/>
  <c r="V118" i="30"/>
  <c r="AU120" i="30"/>
  <c r="D120" i="29"/>
  <c r="E120" i="29" s="1"/>
  <c r="CU41" i="4"/>
  <c r="BP119" i="30"/>
  <c r="CX15" i="4" s="1"/>
  <c r="BV119" i="30"/>
  <c r="BL119" i="30"/>
  <c r="F117" i="29"/>
  <c r="BT117" i="30"/>
  <c r="U170" i="29"/>
  <c r="CW11" i="4"/>
  <c r="BA118" i="30"/>
  <c r="CW39" i="4" s="1"/>
  <c r="BB118" i="30"/>
  <c r="AZ118" i="30"/>
  <c r="BU120" i="30"/>
  <c r="AW119" i="30"/>
  <c r="CX24" i="4"/>
  <c r="BC117" i="30"/>
  <c r="BD117" i="30" s="1"/>
  <c r="CV38" i="4"/>
  <c r="U121" i="30"/>
  <c r="T173" i="30"/>
  <c r="BC118" i="30" l="1"/>
  <c r="BD118" i="30" s="1"/>
  <c r="CW38" i="4"/>
  <c r="BK173" i="30"/>
  <c r="EZ10" i="4" s="1"/>
  <c r="Q173" i="29"/>
  <c r="V119" i="30"/>
  <c r="CV41" i="4"/>
  <c r="CV42" i="4" s="1"/>
  <c r="CX25" i="4"/>
  <c r="BA119" i="30"/>
  <c r="CX39" i="4" s="1"/>
  <c r="BB119" i="30"/>
  <c r="AZ119" i="30"/>
  <c r="CU42" i="4"/>
  <c r="AW120" i="30"/>
  <c r="BU121" i="30"/>
  <c r="CY24" i="4"/>
  <c r="CY25" i="4" s="1"/>
  <c r="CY33" i="4" s="1"/>
  <c r="CW33" i="4"/>
  <c r="CX11" i="4"/>
  <c r="D121" i="29"/>
  <c r="E121" i="29" s="1"/>
  <c r="AU121" i="30"/>
  <c r="BP120" i="30"/>
  <c r="CY15" i="4" s="1"/>
  <c r="BV120" i="30"/>
  <c r="BL120" i="30"/>
  <c r="F118" i="29"/>
  <c r="BT118" i="30"/>
  <c r="U122" i="30"/>
  <c r="T176" i="30"/>
  <c r="T327" i="30" s="1"/>
  <c r="V120" i="30" l="1"/>
  <c r="BA120" i="30"/>
  <c r="CY39" i="4" s="1"/>
  <c r="BB120" i="30"/>
  <c r="AZ120" i="30"/>
  <c r="F119" i="29"/>
  <c r="BT119" i="30"/>
  <c r="AW121" i="30"/>
  <c r="BU122" i="30"/>
  <c r="CZ24" i="4"/>
  <c r="BC119" i="30"/>
  <c r="BD119" i="30" s="1"/>
  <c r="CX38" i="4"/>
  <c r="D122" i="29"/>
  <c r="E122" i="29" s="1"/>
  <c r="AU122" i="30"/>
  <c r="CX33" i="4"/>
  <c r="CW41" i="4"/>
  <c r="Q176" i="29"/>
  <c r="U176" i="29" s="1"/>
  <c r="BK176" i="30"/>
  <c r="FC10" i="4" s="1"/>
  <c r="CY11" i="4"/>
  <c r="BP121" i="30"/>
  <c r="CZ15" i="4" s="1"/>
  <c r="BV121" i="30"/>
  <c r="BL121" i="30"/>
  <c r="U173" i="29"/>
  <c r="U123" i="30"/>
  <c r="T179" i="30"/>
  <c r="Q327" i="29" l="1"/>
  <c r="U327" i="29"/>
  <c r="F120" i="29"/>
  <c r="BT120" i="30"/>
  <c r="AU123" i="30"/>
  <c r="D123" i="29"/>
  <c r="E123" i="29" s="1"/>
  <c r="CZ11" i="4"/>
  <c r="BP122" i="30"/>
  <c r="DA15" i="4" s="1"/>
  <c r="BV122" i="30"/>
  <c r="BL122" i="30"/>
  <c r="CZ25" i="4"/>
  <c r="CW42" i="4"/>
  <c r="BU123" i="30"/>
  <c r="AW122" i="30"/>
  <c r="DA24" i="4"/>
  <c r="CX41" i="4"/>
  <c r="CX42" i="4" s="1"/>
  <c r="BA121" i="30"/>
  <c r="CZ39" i="4" s="1"/>
  <c r="BB121" i="30"/>
  <c r="AZ121" i="30"/>
  <c r="BC120" i="30"/>
  <c r="BD120" i="30" s="1"/>
  <c r="CY38" i="4"/>
  <c r="BK179" i="30"/>
  <c r="FF10" i="4" s="1"/>
  <c r="Q179" i="29"/>
  <c r="V121" i="30"/>
  <c r="U124" i="30"/>
  <c r="AU124" i="30" l="1"/>
  <c r="D124" i="29"/>
  <c r="E124" i="29" s="1"/>
  <c r="CY41" i="4"/>
  <c r="BA122" i="30"/>
  <c r="DA39" i="4" s="1"/>
  <c r="BB122" i="30"/>
  <c r="AZ122" i="30"/>
  <c r="BP123" i="30"/>
  <c r="DB15" i="4" s="1"/>
  <c r="BV123" i="30"/>
  <c r="BL123" i="30"/>
  <c r="CZ33" i="4"/>
  <c r="U179" i="29"/>
  <c r="F121" i="29"/>
  <c r="BT121" i="30"/>
  <c r="BC121" i="30"/>
  <c r="BD121" i="30" s="1"/>
  <c r="CZ38" i="4"/>
  <c r="BU124" i="30"/>
  <c r="AW123" i="30"/>
  <c r="DB24" i="4"/>
  <c r="V122" i="30"/>
  <c r="DA25" i="4"/>
  <c r="DA33" i="4" s="1"/>
  <c r="DA11" i="4"/>
  <c r="U125" i="30"/>
  <c r="T182" i="30"/>
  <c r="BP124" i="30" l="1"/>
  <c r="DC15" i="4" s="1"/>
  <c r="BV124" i="30"/>
  <c r="BL124" i="30"/>
  <c r="CZ41" i="4"/>
  <c r="DB11" i="4"/>
  <c r="Q182" i="29"/>
  <c r="BK182" i="30"/>
  <c r="FI10" i="4" s="1"/>
  <c r="V123" i="30"/>
  <c r="BC122" i="30"/>
  <c r="BD122" i="30" s="1"/>
  <c r="DA38" i="4"/>
  <c r="BU125" i="30"/>
  <c r="AW124" i="30"/>
  <c r="DC24" i="4"/>
  <c r="DB25" i="4"/>
  <c r="DB33" i="4" s="1"/>
  <c r="AU125" i="30"/>
  <c r="D125" i="29"/>
  <c r="E125" i="29" s="1"/>
  <c r="F122" i="29"/>
  <c r="BT122" i="30"/>
  <c r="BA123" i="30"/>
  <c r="DB39" i="4" s="1"/>
  <c r="BB123" i="30"/>
  <c r="AZ123" i="30"/>
  <c r="CY42" i="4"/>
  <c r="U126" i="30"/>
  <c r="T185" i="30"/>
  <c r="AW125" i="30" l="1"/>
  <c r="BU126" i="30"/>
  <c r="DD24" i="4"/>
  <c r="BP125" i="30"/>
  <c r="DD15" i="4" s="1"/>
  <c r="BV125" i="30"/>
  <c r="BL125" i="30"/>
  <c r="DC11" i="4"/>
  <c r="BK185" i="30"/>
  <c r="FL10" i="4" s="1"/>
  <c r="Q185" i="29"/>
  <c r="U185" i="29" s="1"/>
  <c r="V124" i="30"/>
  <c r="DC25" i="4"/>
  <c r="D126" i="29"/>
  <c r="E126" i="29" s="1"/>
  <c r="AU126" i="30"/>
  <c r="BC123" i="30"/>
  <c r="BD123" i="30" s="1"/>
  <c r="DB38" i="4"/>
  <c r="BA124" i="30"/>
  <c r="DC39" i="4" s="1"/>
  <c r="BB124" i="30"/>
  <c r="AZ124" i="30"/>
  <c r="DA41" i="4"/>
  <c r="F123" i="29"/>
  <c r="BT123" i="30"/>
  <c r="U182" i="29"/>
  <c r="CZ42" i="4"/>
  <c r="BP126" i="30" l="1"/>
  <c r="DE15" i="4" s="1"/>
  <c r="BV126" i="30"/>
  <c r="BL126" i="30"/>
  <c r="DB41" i="4"/>
  <c r="BU127" i="30"/>
  <c r="AW126" i="30"/>
  <c r="DE24" i="4"/>
  <c r="BA125" i="30"/>
  <c r="DD39" i="4" s="1"/>
  <c r="BB125" i="30"/>
  <c r="AZ125" i="30"/>
  <c r="V125" i="30"/>
  <c r="DA42" i="4"/>
  <c r="DC33" i="4"/>
  <c r="DD11" i="4"/>
  <c r="BC124" i="30"/>
  <c r="BD124" i="30" s="1"/>
  <c r="DC38" i="4"/>
  <c r="F124" i="29"/>
  <c r="BT124" i="30"/>
  <c r="DD25" i="4"/>
  <c r="U127" i="30"/>
  <c r="U128" i="30"/>
  <c r="T188" i="30"/>
  <c r="V126" i="30" l="1"/>
  <c r="BC125" i="30"/>
  <c r="BD125" i="30" s="1"/>
  <c r="DD38" i="4"/>
  <c r="BA126" i="30"/>
  <c r="DE39" i="4" s="1"/>
  <c r="BB126" i="30"/>
  <c r="AZ126" i="30"/>
  <c r="AU128" i="30"/>
  <c r="D128" i="29"/>
  <c r="E128" i="29" s="1"/>
  <c r="AU127" i="30"/>
  <c r="D127" i="29"/>
  <c r="E127" i="29" s="1"/>
  <c r="Q188" i="29"/>
  <c r="BK188" i="30"/>
  <c r="FO10" i="4" s="1"/>
  <c r="IM10" i="4" s="1"/>
  <c r="T328" i="30"/>
  <c r="V127" i="30"/>
  <c r="BP127" i="30"/>
  <c r="DF15" i="4" s="1"/>
  <c r="BV127" i="30"/>
  <c r="BL127" i="30"/>
  <c r="DB42" i="4"/>
  <c r="DE11" i="4"/>
  <c r="F125" i="29"/>
  <c r="BT125" i="30"/>
  <c r="DD33" i="4"/>
  <c r="DC41" i="4"/>
  <c r="DE25" i="4"/>
  <c r="DE33" i="4" s="1"/>
  <c r="U129" i="30"/>
  <c r="T191" i="30"/>
  <c r="D129" i="29" l="1"/>
  <c r="E129" i="29" s="1"/>
  <c r="AU129" i="30"/>
  <c r="F127" i="29"/>
  <c r="BT127" i="30"/>
  <c r="U188" i="29"/>
  <c r="U328" i="29" s="1"/>
  <c r="Q328" i="29"/>
  <c r="BU128" i="30"/>
  <c r="AW127" i="30"/>
  <c r="DF24" i="4"/>
  <c r="DD41" i="4"/>
  <c r="DD42" i="4" s="1"/>
  <c r="BK191" i="30"/>
  <c r="FR10" i="4" s="1"/>
  <c r="Q191" i="29"/>
  <c r="DC42" i="4"/>
  <c r="F126" i="29"/>
  <c r="BT126" i="30"/>
  <c r="DF11" i="4"/>
  <c r="BU129" i="30"/>
  <c r="AW128" i="30"/>
  <c r="DG24" i="4"/>
  <c r="DG25" i="4" s="1"/>
  <c r="DG33" i="4" s="1"/>
  <c r="BC126" i="30"/>
  <c r="BD126" i="30" s="1"/>
  <c r="DE38" i="4"/>
  <c r="U130" i="30"/>
  <c r="T194" i="30"/>
  <c r="D130" i="29" l="1"/>
  <c r="AU130" i="30"/>
  <c r="U323" i="30"/>
  <c r="Q194" i="29"/>
  <c r="U194" i="29" s="1"/>
  <c r="BK194" i="30"/>
  <c r="FU10" i="4" s="1"/>
  <c r="V128" i="30"/>
  <c r="DE41" i="4"/>
  <c r="BP129" i="30"/>
  <c r="DH15" i="4" s="1"/>
  <c r="BV129" i="30"/>
  <c r="BL129" i="30"/>
  <c r="BA127" i="30"/>
  <c r="DF39" i="4" s="1"/>
  <c r="BB127" i="30"/>
  <c r="AZ127" i="30"/>
  <c r="AW129" i="30"/>
  <c r="BU130" i="30"/>
  <c r="DH24" i="4"/>
  <c r="DH25" i="4" s="1"/>
  <c r="DH33" i="4" s="1"/>
  <c r="BP128" i="30"/>
  <c r="DG15" i="4" s="1"/>
  <c r="BV128" i="30"/>
  <c r="BL128" i="30"/>
  <c r="U191" i="29"/>
  <c r="BA128" i="30"/>
  <c r="DG39" i="4" s="1"/>
  <c r="BB128" i="30"/>
  <c r="AZ128" i="30"/>
  <c r="DF25" i="4"/>
  <c r="U131" i="30"/>
  <c r="AU131" i="30" l="1"/>
  <c r="D131" i="29"/>
  <c r="E131" i="29" s="1"/>
  <c r="DG11" i="4"/>
  <c r="F128" i="29"/>
  <c r="BT128" i="30"/>
  <c r="AW130" i="30"/>
  <c r="BU131" i="30"/>
  <c r="DI24" i="4"/>
  <c r="V129" i="30"/>
  <c r="BP130" i="30"/>
  <c r="DI15" i="4" s="1"/>
  <c r="BV130" i="30"/>
  <c r="BL130" i="30"/>
  <c r="E130" i="29"/>
  <c r="E323" i="29" s="1"/>
  <c r="D323" i="29"/>
  <c r="DF33" i="4"/>
  <c r="BC128" i="30"/>
  <c r="BD128" i="30" s="1"/>
  <c r="DG38" i="4"/>
  <c r="DG41" i="4" s="1"/>
  <c r="DG42" i="4" s="1"/>
  <c r="BA129" i="30"/>
  <c r="DH39" i="4" s="1"/>
  <c r="BB129" i="30"/>
  <c r="AZ129" i="30"/>
  <c r="BC127" i="30"/>
  <c r="BD127" i="30" s="1"/>
  <c r="DF38" i="4"/>
  <c r="DH11" i="4"/>
  <c r="DE42" i="4"/>
  <c r="U132" i="30"/>
  <c r="T197" i="30"/>
  <c r="BP131" i="30" l="1"/>
  <c r="DJ15" i="4" s="1"/>
  <c r="BV131" i="30"/>
  <c r="BL131" i="30"/>
  <c r="BC129" i="30"/>
  <c r="BD129" i="30" s="1"/>
  <c r="DH38" i="4"/>
  <c r="DH41" i="4" s="1"/>
  <c r="DH42" i="4" s="1"/>
  <c r="F129" i="29"/>
  <c r="BT129" i="30"/>
  <c r="BA130" i="30"/>
  <c r="DI39" i="4" s="1"/>
  <c r="BB130" i="30"/>
  <c r="AZ130" i="30"/>
  <c r="AU132" i="30"/>
  <c r="D132" i="29"/>
  <c r="E132" i="29" s="1"/>
  <c r="Q197" i="29"/>
  <c r="BK197" i="30"/>
  <c r="FX10" i="4" s="1"/>
  <c r="V130" i="30"/>
  <c r="DI11" i="4"/>
  <c r="DF41" i="4"/>
  <c r="DI25" i="4"/>
  <c r="BU132" i="30"/>
  <c r="AW131" i="30"/>
  <c r="DJ24" i="4"/>
  <c r="DJ25" i="4" s="1"/>
  <c r="DJ33" i="4" s="1"/>
  <c r="U133" i="30"/>
  <c r="DF42" i="4" l="1"/>
  <c r="AU133" i="30"/>
  <c r="D133" i="29"/>
  <c r="E133" i="29" s="1"/>
  <c r="BA131" i="30"/>
  <c r="DJ39" i="4" s="1"/>
  <c r="BB131" i="30"/>
  <c r="AZ131" i="30"/>
  <c r="DI33" i="4"/>
  <c r="BC130" i="30"/>
  <c r="BD130" i="30" s="1"/>
  <c r="DI38" i="4"/>
  <c r="DJ11" i="4"/>
  <c r="BP132" i="30"/>
  <c r="DK15" i="4" s="1"/>
  <c r="BV132" i="30"/>
  <c r="BL132" i="30"/>
  <c r="V131" i="30"/>
  <c r="F130" i="29"/>
  <c r="BT130" i="30"/>
  <c r="U197" i="29"/>
  <c r="AW132" i="30"/>
  <c r="BU133" i="30"/>
  <c r="DK24" i="4"/>
  <c r="DK25" i="4" s="1"/>
  <c r="DK33" i="4" s="1"/>
  <c r="U134" i="30"/>
  <c r="T200" i="30"/>
  <c r="DI41" i="4" l="1"/>
  <c r="BC131" i="30"/>
  <c r="BD131" i="30" s="1"/>
  <c r="DJ38" i="4"/>
  <c r="DJ41" i="4" s="1"/>
  <c r="DJ42" i="4" s="1"/>
  <c r="BU134" i="30"/>
  <c r="AW133" i="30"/>
  <c r="DL24" i="4"/>
  <c r="DK11" i="4"/>
  <c r="BP133" i="30"/>
  <c r="DL15" i="4" s="1"/>
  <c r="BV133" i="30"/>
  <c r="BL133" i="30"/>
  <c r="Q200" i="29"/>
  <c r="BK200" i="30"/>
  <c r="GA10" i="4" s="1"/>
  <c r="IN10" i="4" s="1"/>
  <c r="T329" i="30"/>
  <c r="V132" i="30"/>
  <c r="BA132" i="30"/>
  <c r="DK39" i="4" s="1"/>
  <c r="BB132" i="30"/>
  <c r="AZ132" i="30"/>
  <c r="F131" i="29"/>
  <c r="BT131" i="30"/>
  <c r="D134" i="29"/>
  <c r="E134" i="29" s="1"/>
  <c r="AU134" i="30"/>
  <c r="U135" i="30"/>
  <c r="AW134" i="30" l="1"/>
  <c r="BU135" i="30"/>
  <c r="DM24" i="4"/>
  <c r="BT132" i="30"/>
  <c r="F132" i="29"/>
  <c r="U200" i="29"/>
  <c r="U329" i="29" s="1"/>
  <c r="Q329" i="29"/>
  <c r="BA133" i="30"/>
  <c r="DL39" i="4" s="1"/>
  <c r="BB133" i="30"/>
  <c r="AZ133" i="30"/>
  <c r="V133" i="30"/>
  <c r="BC132" i="30"/>
  <c r="BD132" i="30" s="1"/>
  <c r="DK38" i="4"/>
  <c r="DL11" i="4"/>
  <c r="BP134" i="30"/>
  <c r="DM15" i="4" s="1"/>
  <c r="BV134" i="30"/>
  <c r="BL134" i="30"/>
  <c r="DI42" i="4"/>
  <c r="AU135" i="30"/>
  <c r="D135" i="29"/>
  <c r="E135" i="29" s="1"/>
  <c r="DL25" i="4"/>
  <c r="U136" i="30"/>
  <c r="T203" i="30"/>
  <c r="AU136" i="30" l="1"/>
  <c r="D136" i="29"/>
  <c r="E136" i="29" s="1"/>
  <c r="BK203" i="30"/>
  <c r="GD10" i="4" s="1"/>
  <c r="Q203" i="29"/>
  <c r="V134" i="30"/>
  <c r="DL33" i="4"/>
  <c r="BA134" i="30"/>
  <c r="DM39" i="4" s="1"/>
  <c r="BB134" i="30"/>
  <c r="AZ134" i="30"/>
  <c r="DM11" i="4"/>
  <c r="F133" i="29"/>
  <c r="BT133" i="30"/>
  <c r="DM25" i="4"/>
  <c r="DM33" i="4" s="1"/>
  <c r="AW135" i="30"/>
  <c r="BU136" i="30"/>
  <c r="DN24" i="4"/>
  <c r="DK41" i="4"/>
  <c r="BC133" i="30"/>
  <c r="BD133" i="30" s="1"/>
  <c r="DL38" i="4"/>
  <c r="BP135" i="30"/>
  <c r="DN15" i="4" s="1"/>
  <c r="BV135" i="30"/>
  <c r="BL135" i="30"/>
  <c r="U137" i="30"/>
  <c r="DL41" i="4" l="1"/>
  <c r="DL42" i="4" s="1"/>
  <c r="DK42" i="4"/>
  <c r="V135" i="30"/>
  <c r="D137" i="29"/>
  <c r="E137" i="29" s="1"/>
  <c r="AU137" i="30"/>
  <c r="DN11" i="4"/>
  <c r="DN25" i="4"/>
  <c r="DN33" i="4" s="1"/>
  <c r="U203" i="29"/>
  <c r="BP136" i="30"/>
  <c r="DO15" i="4" s="1"/>
  <c r="BV136" i="30"/>
  <c r="BL136" i="30"/>
  <c r="BC134" i="30"/>
  <c r="BD134" i="30" s="1"/>
  <c r="DM38" i="4"/>
  <c r="DM41" i="4" s="1"/>
  <c r="DM42" i="4" s="1"/>
  <c r="F134" i="29"/>
  <c r="BT134" i="30"/>
  <c r="AW136" i="30"/>
  <c r="BU137" i="30"/>
  <c r="DO24" i="4"/>
  <c r="BA135" i="30"/>
  <c r="DN39" i="4" s="1"/>
  <c r="BB135" i="30"/>
  <c r="AZ135" i="30"/>
  <c r="U138" i="30"/>
  <c r="T206" i="30"/>
  <c r="BP137" i="30" l="1"/>
  <c r="DP15" i="4" s="1"/>
  <c r="BV137" i="30"/>
  <c r="BL137" i="30"/>
  <c r="V136" i="30"/>
  <c r="BA136" i="30"/>
  <c r="DO39" i="4" s="1"/>
  <c r="BB136" i="30"/>
  <c r="AZ136" i="30"/>
  <c r="D138" i="29"/>
  <c r="E138" i="29" s="1"/>
  <c r="AU138" i="30"/>
  <c r="DO11" i="4"/>
  <c r="F135" i="29"/>
  <c r="BT135" i="30"/>
  <c r="Q206" i="29"/>
  <c r="BK206" i="30"/>
  <c r="GG10" i="4" s="1"/>
  <c r="BC135" i="30"/>
  <c r="BD135" i="30" s="1"/>
  <c r="DN38" i="4"/>
  <c r="DO25" i="4"/>
  <c r="BU138" i="30"/>
  <c r="AW137" i="30"/>
  <c r="DP24" i="4"/>
  <c r="U139" i="30"/>
  <c r="AU139" i="30" l="1"/>
  <c r="D139" i="29"/>
  <c r="E139" i="29" s="1"/>
  <c r="BA137" i="30"/>
  <c r="DP39" i="4" s="1"/>
  <c r="BB137" i="30"/>
  <c r="AZ137" i="30"/>
  <c r="V137" i="30"/>
  <c r="BP138" i="30"/>
  <c r="DQ15" i="4" s="1"/>
  <c r="BV138" i="30"/>
  <c r="BL138" i="30"/>
  <c r="DN41" i="4"/>
  <c r="BU139" i="30"/>
  <c r="AW138" i="30"/>
  <c r="DQ24" i="4"/>
  <c r="DQ25" i="4" s="1"/>
  <c r="DQ33" i="4" s="1"/>
  <c r="BC136" i="30"/>
  <c r="BD136" i="30" s="1"/>
  <c r="DO38" i="4"/>
  <c r="DP11" i="4"/>
  <c r="DP25" i="4"/>
  <c r="DP33" i="4" s="1"/>
  <c r="DO33" i="4"/>
  <c r="U206" i="29"/>
  <c r="F136" i="29"/>
  <c r="BT136" i="30"/>
  <c r="U140" i="30"/>
  <c r="T209" i="30"/>
  <c r="BK209" i="30" l="1"/>
  <c r="GJ10" i="4" s="1"/>
  <c r="Q209" i="29"/>
  <c r="V138" i="30"/>
  <c r="BP139" i="30"/>
  <c r="DR15" i="4" s="1"/>
  <c r="BV139" i="30"/>
  <c r="BL139" i="30"/>
  <c r="DN42" i="4"/>
  <c r="BC137" i="30"/>
  <c r="BD137" i="30" s="1"/>
  <c r="DP38" i="4"/>
  <c r="BU140" i="30"/>
  <c r="AW139" i="30"/>
  <c r="DR24" i="4"/>
  <c r="DO41" i="4"/>
  <c r="DO42" i="4" s="1"/>
  <c r="DQ11" i="4"/>
  <c r="F137" i="29"/>
  <c r="BT137" i="30"/>
  <c r="AU140" i="30"/>
  <c r="D140" i="29"/>
  <c r="E140" i="29" s="1"/>
  <c r="BA138" i="30"/>
  <c r="DQ39" i="4" s="1"/>
  <c r="BB138" i="30"/>
  <c r="AZ138" i="30"/>
  <c r="U141" i="30"/>
  <c r="AU141" i="30" l="1"/>
  <c r="D141" i="29"/>
  <c r="E141" i="29" s="1"/>
  <c r="BC138" i="30"/>
  <c r="BD138" i="30" s="1"/>
  <c r="DQ38" i="4"/>
  <c r="AW140" i="30"/>
  <c r="BU141" i="30"/>
  <c r="DS24" i="4"/>
  <c r="DR25" i="4"/>
  <c r="DR11" i="4"/>
  <c r="BA139" i="30"/>
  <c r="DR39" i="4" s="1"/>
  <c r="BB139" i="30"/>
  <c r="AZ139" i="30"/>
  <c r="BP140" i="30"/>
  <c r="DS15" i="4" s="1"/>
  <c r="BV140" i="30"/>
  <c r="BL140" i="30"/>
  <c r="U209" i="29"/>
  <c r="V139" i="30"/>
  <c r="DP41" i="4"/>
  <c r="DP42" i="4" s="1"/>
  <c r="F138" i="29"/>
  <c r="BT138" i="30"/>
  <c r="U142" i="30"/>
  <c r="T212" i="30"/>
  <c r="BC139" i="30" l="1"/>
  <c r="BD139" i="30" s="1"/>
  <c r="DR38" i="4"/>
  <c r="BP141" i="30"/>
  <c r="DT15" i="4" s="1"/>
  <c r="BV141" i="30"/>
  <c r="BL141" i="30"/>
  <c r="DQ41" i="4"/>
  <c r="DR33" i="4"/>
  <c r="BA140" i="30"/>
  <c r="DS39" i="4" s="1"/>
  <c r="BB140" i="30"/>
  <c r="AZ140" i="30"/>
  <c r="D142" i="29"/>
  <c r="AU142" i="30"/>
  <c r="U324" i="30"/>
  <c r="Q212" i="29"/>
  <c r="BK212" i="30"/>
  <c r="GM10" i="4" s="1"/>
  <c r="T330" i="30"/>
  <c r="V140" i="30"/>
  <c r="F139" i="29"/>
  <c r="BT139" i="30"/>
  <c r="DS11" i="4"/>
  <c r="DS25" i="4"/>
  <c r="DS33" i="4" s="1"/>
  <c r="AW141" i="30"/>
  <c r="BU142" i="30"/>
  <c r="DT24" i="4"/>
  <c r="U143" i="30"/>
  <c r="T215" i="30"/>
  <c r="DT25" i="4" l="1"/>
  <c r="DT33" i="4" s="1"/>
  <c r="AU143" i="30"/>
  <c r="D143" i="29"/>
  <c r="E143" i="29" s="1"/>
  <c r="BP142" i="30"/>
  <c r="DU15" i="4" s="1"/>
  <c r="BV142" i="30"/>
  <c r="BL142" i="30"/>
  <c r="BK215" i="30"/>
  <c r="GP10" i="4" s="1"/>
  <c r="Q215" i="29"/>
  <c r="V141" i="30"/>
  <c r="DQ42" i="4"/>
  <c r="F140" i="29"/>
  <c r="BT140" i="30"/>
  <c r="U212" i="29"/>
  <c r="Q330" i="29"/>
  <c r="AW142" i="30"/>
  <c r="BU143" i="30"/>
  <c r="DU24" i="4"/>
  <c r="BC140" i="30"/>
  <c r="BD140" i="30" s="1"/>
  <c r="DS38" i="4"/>
  <c r="DT11" i="4"/>
  <c r="E142" i="29"/>
  <c r="E324" i="29" s="1"/>
  <c r="D324" i="29"/>
  <c r="BA141" i="30"/>
  <c r="DT39" i="4" s="1"/>
  <c r="BB141" i="30"/>
  <c r="AZ141" i="30"/>
  <c r="DR41" i="4"/>
  <c r="U144" i="30"/>
  <c r="AU144" i="30" l="1"/>
  <c r="D144" i="29"/>
  <c r="E144" i="29" s="1"/>
  <c r="V142" i="30"/>
  <c r="BC141" i="30"/>
  <c r="BD141" i="30" s="1"/>
  <c r="DT38" i="4"/>
  <c r="DS41" i="4"/>
  <c r="BA142" i="30"/>
  <c r="DU39" i="4" s="1"/>
  <c r="BB142" i="30"/>
  <c r="AZ142" i="30"/>
  <c r="F141" i="29"/>
  <c r="BT141" i="30"/>
  <c r="DR42" i="4"/>
  <c r="DU25" i="4"/>
  <c r="BP143" i="30"/>
  <c r="DV15" i="4" s="1"/>
  <c r="BV143" i="30"/>
  <c r="BL143" i="30"/>
  <c r="U215" i="29"/>
  <c r="DU11" i="4"/>
  <c r="AW143" i="30"/>
  <c r="BU144" i="30"/>
  <c r="DV24" i="4"/>
  <c r="U145" i="30"/>
  <c r="T218" i="30"/>
  <c r="D145" i="29" l="1"/>
  <c r="E145" i="29" s="1"/>
  <c r="AU145" i="30"/>
  <c r="DV25" i="4"/>
  <c r="DV33" i="4" s="1"/>
  <c r="DV11" i="4"/>
  <c r="DU33" i="4"/>
  <c r="DS42" i="4"/>
  <c r="AW144" i="30"/>
  <c r="BU145" i="30"/>
  <c r="DW24" i="4"/>
  <c r="BP144" i="30"/>
  <c r="DW15" i="4" s="1"/>
  <c r="BV144" i="30"/>
  <c r="BL144" i="30"/>
  <c r="F142" i="29"/>
  <c r="BT142" i="30"/>
  <c r="Q218" i="29"/>
  <c r="BK218" i="30"/>
  <c r="GS10" i="4" s="1"/>
  <c r="V143" i="30"/>
  <c r="BA143" i="30"/>
  <c r="DV39" i="4" s="1"/>
  <c r="BB143" i="30"/>
  <c r="AZ143" i="30"/>
  <c r="BC142" i="30"/>
  <c r="BD142" i="30" s="1"/>
  <c r="DU38" i="4"/>
  <c r="DT41" i="4"/>
  <c r="U146" i="30"/>
  <c r="BA144" i="30" l="1"/>
  <c r="DW39" i="4" s="1"/>
  <c r="BB144" i="30"/>
  <c r="AZ144" i="30"/>
  <c r="D146" i="29"/>
  <c r="E146" i="29" s="1"/>
  <c r="AU146" i="30"/>
  <c r="DT42" i="4"/>
  <c r="U218" i="29"/>
  <c r="BU146" i="30"/>
  <c r="AW145" i="30"/>
  <c r="DX24" i="4"/>
  <c r="DU41" i="4"/>
  <c r="DU42" i="4" s="1"/>
  <c r="DW25" i="4"/>
  <c r="V144" i="30"/>
  <c r="BC143" i="30"/>
  <c r="BD143" i="30" s="1"/>
  <c r="DV38" i="4"/>
  <c r="F143" i="29"/>
  <c r="BT143" i="30"/>
  <c r="DW11" i="4"/>
  <c r="BP145" i="30"/>
  <c r="DX15" i="4" s="1"/>
  <c r="BV145" i="30"/>
  <c r="BL145" i="30"/>
  <c r="U147" i="30"/>
  <c r="T221" i="30"/>
  <c r="BK221" i="30" l="1"/>
  <c r="GV10" i="4" s="1"/>
  <c r="Q221" i="29"/>
  <c r="V145" i="30"/>
  <c r="DV41" i="4"/>
  <c r="DW33" i="4"/>
  <c r="DX25" i="4"/>
  <c r="DX33" i="4" s="1"/>
  <c r="BC144" i="30"/>
  <c r="BD144" i="30" s="1"/>
  <c r="DW38" i="4"/>
  <c r="AU147" i="30"/>
  <c r="D147" i="29"/>
  <c r="E147" i="29" s="1"/>
  <c r="F144" i="29"/>
  <c r="BT144" i="30"/>
  <c r="BA145" i="30"/>
  <c r="DX39" i="4" s="1"/>
  <c r="BB145" i="30"/>
  <c r="AZ145" i="30"/>
  <c r="BU147" i="30"/>
  <c r="AW146" i="30"/>
  <c r="DY24" i="4"/>
  <c r="DX11" i="4"/>
  <c r="BP146" i="30"/>
  <c r="DY15" i="4" s="1"/>
  <c r="BV146" i="30"/>
  <c r="BL146" i="30"/>
  <c r="U148" i="30"/>
  <c r="V146" i="30" l="1"/>
  <c r="DY11" i="4"/>
  <c r="DY25" i="4"/>
  <c r="DY33" i="4" s="1"/>
  <c r="BC145" i="30"/>
  <c r="BD145" i="30" s="1"/>
  <c r="DX38" i="4"/>
  <c r="BA146" i="30"/>
  <c r="DY39" i="4" s="1"/>
  <c r="BB146" i="30"/>
  <c r="AZ146" i="30"/>
  <c r="DV42" i="4"/>
  <c r="U221" i="29"/>
  <c r="BP147" i="30"/>
  <c r="DZ15" i="4" s="1"/>
  <c r="BV147" i="30"/>
  <c r="BL147" i="30"/>
  <c r="AW147" i="30"/>
  <c r="BU148" i="30"/>
  <c r="DZ24" i="4"/>
  <c r="DW41" i="4"/>
  <c r="F145" i="29"/>
  <c r="BT145" i="30"/>
  <c r="AU148" i="30"/>
  <c r="D148" i="29"/>
  <c r="E148" i="29" s="1"/>
  <c r="U149" i="30"/>
  <c r="T224" i="30"/>
  <c r="AU149" i="30" l="1"/>
  <c r="D149" i="29"/>
  <c r="E149" i="29" s="1"/>
  <c r="BU149" i="30"/>
  <c r="AW148" i="30"/>
  <c r="EA24" i="4"/>
  <c r="BP148" i="30"/>
  <c r="EA15" i="4" s="1"/>
  <c r="BV148" i="30"/>
  <c r="BL148" i="30"/>
  <c r="F146" i="29"/>
  <c r="BT146" i="30"/>
  <c r="DW42" i="4"/>
  <c r="BA147" i="30"/>
  <c r="DZ39" i="4" s="1"/>
  <c r="BB147" i="30"/>
  <c r="AZ147" i="30"/>
  <c r="DZ11" i="4"/>
  <c r="DX41" i="4"/>
  <c r="DX42" i="4" s="1"/>
  <c r="Q224" i="29"/>
  <c r="BK224" i="30"/>
  <c r="GY10" i="4" s="1"/>
  <c r="T331" i="30"/>
  <c r="V147" i="30"/>
  <c r="DZ25" i="4"/>
  <c r="BC146" i="30"/>
  <c r="BD146" i="30" s="1"/>
  <c r="DY38" i="4"/>
  <c r="U150" i="30"/>
  <c r="D150" i="29" l="1"/>
  <c r="E150" i="29" s="1"/>
  <c r="AU150" i="30"/>
  <c r="DZ33" i="4"/>
  <c r="U224" i="29"/>
  <c r="Q331" i="29"/>
  <c r="BC147" i="30"/>
  <c r="BD147" i="30" s="1"/>
  <c r="DZ38" i="4"/>
  <c r="DZ41" i="4" s="1"/>
  <c r="DZ42" i="4" s="1"/>
  <c r="BP149" i="30"/>
  <c r="EB15" i="4" s="1"/>
  <c r="BV149" i="30"/>
  <c r="BL149" i="30"/>
  <c r="DY41" i="4"/>
  <c r="IE10" i="4"/>
  <c r="IF10" i="4"/>
  <c r="IH10" i="4"/>
  <c r="II10" i="4"/>
  <c r="IL10" i="4"/>
  <c r="IO10" i="4"/>
  <c r="IP10" i="4"/>
  <c r="F147" i="29"/>
  <c r="BT147" i="30"/>
  <c r="V148" i="30"/>
  <c r="EA25" i="4"/>
  <c r="EA33" i="4" s="1"/>
  <c r="BU150" i="30"/>
  <c r="AW149" i="30"/>
  <c r="EB24" i="4"/>
  <c r="EA11" i="4"/>
  <c r="BA148" i="30"/>
  <c r="EA39" i="4" s="1"/>
  <c r="BB148" i="30"/>
  <c r="AZ148" i="30"/>
  <c r="U151" i="30"/>
  <c r="BP150" i="30" l="1"/>
  <c r="EC15" i="4" s="1"/>
  <c r="BV150" i="30"/>
  <c r="BL150" i="30"/>
  <c r="DY42" i="4"/>
  <c r="AW150" i="30"/>
  <c r="BU151" i="30"/>
  <c r="EC24" i="4"/>
  <c r="V149" i="30"/>
  <c r="AU151" i="30"/>
  <c r="D151" i="29"/>
  <c r="E151" i="29" s="1"/>
  <c r="BC148" i="30"/>
  <c r="BD148" i="30" s="1"/>
  <c r="EA38" i="4"/>
  <c r="EB25" i="4"/>
  <c r="EB33" i="4" s="1"/>
  <c r="EB11" i="4"/>
  <c r="BA149" i="30"/>
  <c r="EB39" i="4" s="1"/>
  <c r="BB149" i="30"/>
  <c r="AZ149" i="30"/>
  <c r="BT148" i="30"/>
  <c r="F148" i="29"/>
  <c r="U330" i="29"/>
  <c r="U331" i="29"/>
  <c r="U152" i="30"/>
  <c r="AU152" i="30" l="1"/>
  <c r="D152" i="29"/>
  <c r="E152" i="29" s="1"/>
  <c r="EA41" i="4"/>
  <c r="EC25" i="4"/>
  <c r="F149" i="29"/>
  <c r="BT149" i="30"/>
  <c r="BP151" i="30"/>
  <c r="ED15" i="4" s="1"/>
  <c r="BV151" i="30"/>
  <c r="BL151" i="30"/>
  <c r="V150" i="30"/>
  <c r="BC149" i="30"/>
  <c r="BD149" i="30" s="1"/>
  <c r="EB38" i="4"/>
  <c r="BA150" i="30"/>
  <c r="EC39" i="4" s="1"/>
  <c r="BB150" i="30"/>
  <c r="AZ150" i="30"/>
  <c r="EC11" i="4"/>
  <c r="AW151" i="30"/>
  <c r="BU152" i="30"/>
  <c r="ED24" i="4"/>
  <c r="U153" i="30"/>
  <c r="ED25" i="4" l="1"/>
  <c r="EB41" i="4"/>
  <c r="EB42" i="4" s="1"/>
  <c r="BP152" i="30"/>
  <c r="EE15" i="4" s="1"/>
  <c r="BV152" i="30"/>
  <c r="BL152" i="30"/>
  <c r="ED11" i="4"/>
  <c r="AW152" i="30"/>
  <c r="BU153" i="30"/>
  <c r="EE24" i="4"/>
  <c r="BA151" i="30"/>
  <c r="ED39" i="4" s="1"/>
  <c r="BB151" i="30"/>
  <c r="AZ151" i="30"/>
  <c r="BC150" i="30"/>
  <c r="BD150" i="30" s="1"/>
  <c r="EC38" i="4"/>
  <c r="EC41" i="4" s="1"/>
  <c r="EC42" i="4" s="1"/>
  <c r="F150" i="29"/>
  <c r="BT150" i="30"/>
  <c r="EA42" i="4"/>
  <c r="D153" i="29"/>
  <c r="E153" i="29" s="1"/>
  <c r="AU153" i="30"/>
  <c r="V151" i="30"/>
  <c r="EC33" i="4"/>
  <c r="U154" i="30"/>
  <c r="EE11" i="4" l="1"/>
  <c r="V152" i="30"/>
  <c r="F151" i="29"/>
  <c r="BT151" i="30"/>
  <c r="EE25" i="4"/>
  <c r="BC151" i="30"/>
  <c r="BD151" i="30" s="1"/>
  <c r="ED38" i="4"/>
  <c r="BP153" i="30"/>
  <c r="EF15" i="4" s="1"/>
  <c r="BV153" i="30"/>
  <c r="BL153" i="30"/>
  <c r="ED33" i="4"/>
  <c r="D154" i="29"/>
  <c r="AU154" i="30"/>
  <c r="U325" i="30"/>
  <c r="AW153" i="30"/>
  <c r="BU154" i="30"/>
  <c r="EF24" i="4"/>
  <c r="BA152" i="30"/>
  <c r="EE39" i="4" s="1"/>
  <c r="BB152" i="30"/>
  <c r="AZ152" i="30"/>
  <c r="U155" i="30"/>
  <c r="BP154" i="30" l="1"/>
  <c r="EG15" i="4" s="1"/>
  <c r="BV154" i="30"/>
  <c r="BL154" i="30"/>
  <c r="E154" i="29"/>
  <c r="E325" i="29" s="1"/>
  <c r="D325" i="29"/>
  <c r="F152" i="29"/>
  <c r="BT152" i="30"/>
  <c r="AU155" i="30"/>
  <c r="D155" i="29"/>
  <c r="E155" i="29" s="1"/>
  <c r="BA153" i="30"/>
  <c r="EF39" i="4" s="1"/>
  <c r="BB153" i="30"/>
  <c r="AZ153" i="30"/>
  <c r="ED41" i="4"/>
  <c r="EE33" i="4"/>
  <c r="V153" i="30"/>
  <c r="EF11" i="4"/>
  <c r="BC152" i="30"/>
  <c r="BD152" i="30" s="1"/>
  <c r="EE38" i="4"/>
  <c r="EF25" i="4"/>
  <c r="BU155" i="30"/>
  <c r="AW154" i="30"/>
  <c r="EG24" i="4"/>
  <c r="U156" i="30"/>
  <c r="F153" i="29" l="1"/>
  <c r="BT153" i="30"/>
  <c r="V154" i="30"/>
  <c r="EG25" i="4"/>
  <c r="EG33" i="4" s="1"/>
  <c r="EF33" i="4"/>
  <c r="EE41" i="4"/>
  <c r="EE42" i="4" s="1"/>
  <c r="ED42" i="4"/>
  <c r="EG11" i="4"/>
  <c r="AU156" i="30"/>
  <c r="D156" i="29"/>
  <c r="E156" i="29" s="1"/>
  <c r="BA154" i="30"/>
  <c r="EG39" i="4" s="1"/>
  <c r="BB154" i="30"/>
  <c r="AZ154" i="30"/>
  <c r="AW155" i="30"/>
  <c r="BU156" i="30"/>
  <c r="EH24" i="4"/>
  <c r="BP155" i="30"/>
  <c r="EH15" i="4" s="1"/>
  <c r="BV155" i="30"/>
  <c r="BL155" i="30"/>
  <c r="BC153" i="30"/>
  <c r="BD153" i="30" s="1"/>
  <c r="EF38" i="4"/>
  <c r="U157" i="30"/>
  <c r="V155" i="30" l="1"/>
  <c r="BP156" i="30"/>
  <c r="EI15" i="4" s="1"/>
  <c r="BV156" i="30"/>
  <c r="BL156" i="30"/>
  <c r="BA155" i="30"/>
  <c r="EH39" i="4" s="1"/>
  <c r="BB155" i="30"/>
  <c r="AZ155" i="30"/>
  <c r="AU157" i="30"/>
  <c r="D157" i="29"/>
  <c r="E157" i="29" s="1"/>
  <c r="EF41" i="4"/>
  <c r="BC154" i="30"/>
  <c r="BD154" i="30" s="1"/>
  <c r="EG38" i="4"/>
  <c r="EH25" i="4"/>
  <c r="BU157" i="30"/>
  <c r="AW156" i="30"/>
  <c r="EI24" i="4"/>
  <c r="EH11" i="4"/>
  <c r="F154" i="29"/>
  <c r="BT154" i="30"/>
  <c r="U158" i="30"/>
  <c r="D158" i="29" l="1"/>
  <c r="E158" i="29" s="1"/>
  <c r="AU158" i="30"/>
  <c r="AW157" i="30"/>
  <c r="BU158" i="30"/>
  <c r="EJ24" i="4"/>
  <c r="EI25" i="4"/>
  <c r="EG41" i="4"/>
  <c r="EG42" i="4" s="1"/>
  <c r="F155" i="29"/>
  <c r="BT155" i="30"/>
  <c r="V156" i="30"/>
  <c r="BA156" i="30"/>
  <c r="EI39" i="4" s="1"/>
  <c r="BB156" i="30"/>
  <c r="AZ156" i="30"/>
  <c r="EF42" i="4"/>
  <c r="EI11" i="4"/>
  <c r="BP157" i="30"/>
  <c r="EJ15" i="4" s="1"/>
  <c r="BV157" i="30"/>
  <c r="BL157" i="30"/>
  <c r="EH33" i="4"/>
  <c r="BC155" i="30"/>
  <c r="BD155" i="30" s="1"/>
  <c r="EH38" i="4"/>
  <c r="U159" i="30"/>
  <c r="V157" i="30" l="1"/>
  <c r="BC156" i="30"/>
  <c r="BD156" i="30" s="1"/>
  <c r="EI38" i="4"/>
  <c r="F156" i="29"/>
  <c r="BT156" i="30"/>
  <c r="EJ11" i="4"/>
  <c r="EI33" i="4"/>
  <c r="EJ25" i="4"/>
  <c r="EH41" i="4"/>
  <c r="BP158" i="30"/>
  <c r="EK15" i="4" s="1"/>
  <c r="BV158" i="30"/>
  <c r="BL158" i="30"/>
  <c r="BU159" i="30"/>
  <c r="AW158" i="30"/>
  <c r="EK24" i="4"/>
  <c r="AU159" i="30"/>
  <c r="D159" i="29"/>
  <c r="E159" i="29" s="1"/>
  <c r="BA157" i="30"/>
  <c r="EJ39" i="4" s="1"/>
  <c r="BB157" i="30"/>
  <c r="AZ157" i="30"/>
  <c r="U160" i="30"/>
  <c r="AU160" i="30" l="1"/>
  <c r="D160" i="29"/>
  <c r="E160" i="29" s="1"/>
  <c r="BC157" i="30"/>
  <c r="BD157" i="30" s="1"/>
  <c r="EJ38" i="4"/>
  <c r="BU160" i="30"/>
  <c r="AW159" i="30"/>
  <c r="EL24" i="4"/>
  <c r="BP159" i="30"/>
  <c r="EL15" i="4" s="1"/>
  <c r="BV159" i="30"/>
  <c r="BL159" i="30"/>
  <c r="EJ33" i="4"/>
  <c r="EK11" i="4"/>
  <c r="EH42" i="4"/>
  <c r="EI41" i="4"/>
  <c r="EI42" i="4" s="1"/>
  <c r="F157" i="29"/>
  <c r="BT157" i="30"/>
  <c r="V158" i="30"/>
  <c r="EK25" i="4"/>
  <c r="BA158" i="30"/>
  <c r="EK39" i="4" s="1"/>
  <c r="BB158" i="30"/>
  <c r="AZ158" i="30"/>
  <c r="U161" i="30"/>
  <c r="BC158" i="30" l="1"/>
  <c r="BD158" i="30" s="1"/>
  <c r="EK38" i="4"/>
  <c r="EJ41" i="4"/>
  <c r="EJ42" i="4" s="1"/>
  <c r="D161" i="29"/>
  <c r="E161" i="29" s="1"/>
  <c r="AU161" i="30"/>
  <c r="EL25" i="4"/>
  <c r="EL33" i="4" s="1"/>
  <c r="V159" i="30"/>
  <c r="EK33" i="4"/>
  <c r="EL11" i="4"/>
  <c r="BA159" i="30"/>
  <c r="EL39" i="4" s="1"/>
  <c r="BB159" i="30"/>
  <c r="AZ159" i="30"/>
  <c r="F158" i="29"/>
  <c r="BT158" i="30"/>
  <c r="BP160" i="30"/>
  <c r="EM15" i="4" s="1"/>
  <c r="BV160" i="30"/>
  <c r="BL160" i="30"/>
  <c r="BU161" i="30"/>
  <c r="AW160" i="30"/>
  <c r="EM24" i="4"/>
  <c r="U162" i="30"/>
  <c r="F159" i="29" l="1"/>
  <c r="BT159" i="30"/>
  <c r="EM11" i="4"/>
  <c r="BC159" i="30"/>
  <c r="BD159" i="30" s="1"/>
  <c r="EL38" i="4"/>
  <c r="V160" i="30"/>
  <c r="BP161" i="30"/>
  <c r="EN15" i="4" s="1"/>
  <c r="BV161" i="30"/>
  <c r="BL161" i="30"/>
  <c r="D162" i="29"/>
  <c r="E162" i="29" s="1"/>
  <c r="AU162" i="30"/>
  <c r="EM25" i="4"/>
  <c r="AW161" i="30"/>
  <c r="BU162" i="30"/>
  <c r="EN24" i="4"/>
  <c r="EN25" i="4" s="1"/>
  <c r="EN33" i="4" s="1"/>
  <c r="EK41" i="4"/>
  <c r="BA160" i="30"/>
  <c r="EM39" i="4" s="1"/>
  <c r="BB160" i="30"/>
  <c r="AZ160" i="30"/>
  <c r="U163" i="30"/>
  <c r="EM33" i="4" l="1"/>
  <c r="AU163" i="30"/>
  <c r="D163" i="29"/>
  <c r="E163" i="29" s="1"/>
  <c r="EK42" i="4"/>
  <c r="AW162" i="30"/>
  <c r="BU163" i="30"/>
  <c r="EO24" i="4"/>
  <c r="BP162" i="30"/>
  <c r="EO15" i="4" s="1"/>
  <c r="BV162" i="30"/>
  <c r="BL162" i="30"/>
  <c r="F160" i="29"/>
  <c r="BT160" i="30"/>
  <c r="V161" i="30"/>
  <c r="BC160" i="30"/>
  <c r="BD160" i="30" s="1"/>
  <c r="EM38" i="4"/>
  <c r="BA161" i="30"/>
  <c r="EN39" i="4" s="1"/>
  <c r="BB161" i="30"/>
  <c r="AZ161" i="30"/>
  <c r="EN11" i="4"/>
  <c r="EL41" i="4"/>
  <c r="U164" i="30"/>
  <c r="V162" i="30" l="1"/>
  <c r="EL42" i="4"/>
  <c r="BC161" i="30"/>
  <c r="BD161" i="30" s="1"/>
  <c r="EN38" i="4"/>
  <c r="BA162" i="30"/>
  <c r="EO39" i="4" s="1"/>
  <c r="BB162" i="30"/>
  <c r="AZ162" i="30"/>
  <c r="F161" i="29"/>
  <c r="BT161" i="30"/>
  <c r="BU164" i="30"/>
  <c r="AW163" i="30"/>
  <c r="EP24" i="4"/>
  <c r="EO11" i="4"/>
  <c r="EO25" i="4"/>
  <c r="AU164" i="30"/>
  <c r="D164" i="29"/>
  <c r="E164" i="29" s="1"/>
  <c r="EM41" i="4"/>
  <c r="EM42" i="4" s="1"/>
  <c r="BP163" i="30"/>
  <c r="EP15" i="4" s="1"/>
  <c r="BV163" i="30"/>
  <c r="BL163" i="30"/>
  <c r="U165" i="30"/>
  <c r="EP11" i="4" l="1"/>
  <c r="EO33" i="4"/>
  <c r="EP25" i="4"/>
  <c r="EP33" i="4" s="1"/>
  <c r="EN41" i="4"/>
  <c r="AU165" i="30"/>
  <c r="D165" i="29"/>
  <c r="E165" i="29" s="1"/>
  <c r="BU165" i="30"/>
  <c r="AW164" i="30"/>
  <c r="EQ24" i="4"/>
  <c r="BA163" i="30"/>
  <c r="EP39" i="4" s="1"/>
  <c r="BB163" i="30"/>
  <c r="AZ163" i="30"/>
  <c r="BC162" i="30"/>
  <c r="BD162" i="30" s="1"/>
  <c r="EO38" i="4"/>
  <c r="V163" i="30"/>
  <c r="BP164" i="30"/>
  <c r="EQ15" i="4" s="1"/>
  <c r="BV164" i="30"/>
  <c r="BL164" i="30"/>
  <c r="F162" i="29"/>
  <c r="BT162" i="30"/>
  <c r="U166" i="30"/>
  <c r="V164" i="30" l="1"/>
  <c r="F163" i="29"/>
  <c r="BT163" i="30"/>
  <c r="EO41" i="4"/>
  <c r="BC163" i="30"/>
  <c r="BD163" i="30" s="1"/>
  <c r="EP38" i="4"/>
  <c r="EQ25" i="4"/>
  <c r="EN42" i="4"/>
  <c r="D166" i="29"/>
  <c r="AU166" i="30"/>
  <c r="U326" i="30"/>
  <c r="BA164" i="30"/>
  <c r="EQ39" i="4" s="1"/>
  <c r="BB164" i="30"/>
  <c r="AZ164" i="30"/>
  <c r="BU166" i="30"/>
  <c r="AW165" i="30"/>
  <c r="ER24" i="4"/>
  <c r="BP165" i="30"/>
  <c r="ER15" i="4" s="1"/>
  <c r="BV165" i="30"/>
  <c r="BL165" i="30"/>
  <c r="EQ11" i="4"/>
  <c r="U167" i="30"/>
  <c r="AU167" i="30" l="1"/>
  <c r="D167" i="29"/>
  <c r="E167" i="29" s="1"/>
  <c r="V165" i="30"/>
  <c r="BA165" i="30"/>
  <c r="ER39" i="4" s="1"/>
  <c r="BB165" i="30"/>
  <c r="AZ165" i="30"/>
  <c r="BC164" i="30"/>
  <c r="BD164" i="30" s="1"/>
  <c r="EQ38" i="4"/>
  <c r="EP41" i="4"/>
  <c r="EO42" i="4"/>
  <c r="BP166" i="30"/>
  <c r="ES15" i="4" s="1"/>
  <c r="BV166" i="30"/>
  <c r="BL166" i="30"/>
  <c r="BU167" i="30"/>
  <c r="AW166" i="30"/>
  <c r="ES24" i="4"/>
  <c r="F164" i="29"/>
  <c r="BT164" i="30"/>
  <c r="E166" i="29"/>
  <c r="E326" i="29" s="1"/>
  <c r="D326" i="29"/>
  <c r="ER11" i="4"/>
  <c r="ER25" i="4"/>
  <c r="EQ33" i="4"/>
  <c r="U168" i="30"/>
  <c r="AU168" i="30" l="1"/>
  <c r="D168" i="29"/>
  <c r="E168" i="29" s="1"/>
  <c r="ES11" i="4"/>
  <c r="BC165" i="30"/>
  <c r="BD165" i="30" s="1"/>
  <c r="ER38" i="4"/>
  <c r="ER33" i="4"/>
  <c r="ES25" i="4"/>
  <c r="EP42" i="4"/>
  <c r="V166" i="30"/>
  <c r="BA166" i="30"/>
  <c r="ES39" i="4" s="1"/>
  <c r="BB166" i="30"/>
  <c r="AZ166" i="30"/>
  <c r="EQ41" i="4"/>
  <c r="AW167" i="30"/>
  <c r="BU168" i="30"/>
  <c r="ET24" i="4"/>
  <c r="BP167" i="30"/>
  <c r="ET15" i="4" s="1"/>
  <c r="BV167" i="30"/>
  <c r="BL167" i="30"/>
  <c r="F165" i="29"/>
  <c r="BT165" i="30"/>
  <c r="U169" i="30"/>
  <c r="D169" i="29" l="1"/>
  <c r="E169" i="29" s="1"/>
  <c r="AU169" i="30"/>
  <c r="ET25" i="4"/>
  <c r="BC166" i="30"/>
  <c r="BD166" i="30" s="1"/>
  <c r="ES38" i="4"/>
  <c r="ER41" i="4"/>
  <c r="ER42" i="4" s="1"/>
  <c r="ET11" i="4"/>
  <c r="BP168" i="30"/>
  <c r="EU15" i="4" s="1"/>
  <c r="BV168" i="30"/>
  <c r="BL168" i="30"/>
  <c r="EQ42" i="4"/>
  <c r="V167" i="30"/>
  <c r="BA167" i="30"/>
  <c r="ET39" i="4" s="1"/>
  <c r="BB167" i="30"/>
  <c r="AZ167" i="30"/>
  <c r="ES33" i="4"/>
  <c r="BU169" i="30"/>
  <c r="AW168" i="30"/>
  <c r="EU24" i="4"/>
  <c r="F166" i="29"/>
  <c r="BT166" i="30"/>
  <c r="U170" i="30"/>
  <c r="D170" i="29" l="1"/>
  <c r="E170" i="29" s="1"/>
  <c r="AU170" i="30"/>
  <c r="BA168" i="30"/>
  <c r="EU39" i="4" s="1"/>
  <c r="BB168" i="30"/>
  <c r="AZ168" i="30"/>
  <c r="BC167" i="30"/>
  <c r="BD167" i="30" s="1"/>
  <c r="ET38" i="4"/>
  <c r="ES41" i="4"/>
  <c r="ET33" i="4"/>
  <c r="BP169" i="30"/>
  <c r="EV15" i="4" s="1"/>
  <c r="BV169" i="30"/>
  <c r="BL169" i="30"/>
  <c r="V168" i="30"/>
  <c r="EU11" i="4"/>
  <c r="BU170" i="30"/>
  <c r="AW169" i="30"/>
  <c r="EV24" i="4"/>
  <c r="EU25" i="4"/>
  <c r="F167" i="29"/>
  <c r="BT167" i="30"/>
  <c r="U171" i="30"/>
  <c r="F168" i="29" l="1"/>
  <c r="BT168" i="30"/>
  <c r="ET41" i="4"/>
  <c r="EU33" i="4"/>
  <c r="EV25" i="4"/>
  <c r="AU171" i="30"/>
  <c r="D171" i="29"/>
  <c r="E171" i="29" s="1"/>
  <c r="V169" i="30"/>
  <c r="BA169" i="30"/>
  <c r="EV39" i="4" s="1"/>
  <c r="BB169" i="30"/>
  <c r="AZ169" i="30"/>
  <c r="EV11" i="4"/>
  <c r="ES42" i="4"/>
  <c r="BC168" i="30"/>
  <c r="BD168" i="30" s="1"/>
  <c r="EU38" i="4"/>
  <c r="BP170" i="30"/>
  <c r="EW15" i="4" s="1"/>
  <c r="BV170" i="30"/>
  <c r="BL170" i="30"/>
  <c r="BU171" i="30"/>
  <c r="AW170" i="30"/>
  <c r="EW24" i="4"/>
  <c r="U172" i="30"/>
  <c r="EU41" i="4" l="1"/>
  <c r="BA170" i="30"/>
  <c r="EW39" i="4" s="1"/>
  <c r="BB170" i="30"/>
  <c r="AZ170" i="30"/>
  <c r="EW11" i="4"/>
  <c r="BU172" i="30"/>
  <c r="AW171" i="30"/>
  <c r="EX24" i="4"/>
  <c r="EX25" i="4" s="1"/>
  <c r="EX33" i="4" s="1"/>
  <c r="AU172" i="30"/>
  <c r="D172" i="29"/>
  <c r="E172" i="29" s="1"/>
  <c r="V170" i="30"/>
  <c r="BP171" i="30"/>
  <c r="EX15" i="4" s="1"/>
  <c r="BV171" i="30"/>
  <c r="BL171" i="30"/>
  <c r="BC169" i="30"/>
  <c r="BD169" i="30" s="1"/>
  <c r="EV38" i="4"/>
  <c r="EV41" i="4" s="1"/>
  <c r="EV42" i="4" s="1"/>
  <c r="F169" i="29"/>
  <c r="BT169" i="30"/>
  <c r="EV33" i="4"/>
  <c r="ET42" i="4"/>
  <c r="EW25" i="4"/>
  <c r="U173" i="30"/>
  <c r="F170" i="29" l="1"/>
  <c r="BT170" i="30"/>
  <c r="BU173" i="30"/>
  <c r="AW172" i="30"/>
  <c r="EY24" i="4"/>
  <c r="V171" i="30"/>
  <c r="EX11" i="4"/>
  <c r="AU173" i="30"/>
  <c r="D173" i="29"/>
  <c r="E173" i="29" s="1"/>
  <c r="BA171" i="30"/>
  <c r="EX39" i="4" s="1"/>
  <c r="BB171" i="30"/>
  <c r="AZ171" i="30"/>
  <c r="BC170" i="30"/>
  <c r="BD170" i="30" s="1"/>
  <c r="EW38" i="4"/>
  <c r="EU42" i="4"/>
  <c r="EW33" i="4"/>
  <c r="BP172" i="30"/>
  <c r="EY15" i="4" s="1"/>
  <c r="BV172" i="30"/>
  <c r="BL172" i="30"/>
  <c r="U174" i="30"/>
  <c r="EY11" i="4" l="1"/>
  <c r="BA172" i="30"/>
  <c r="EY39" i="4" s="1"/>
  <c r="BB172" i="30"/>
  <c r="AZ172" i="30"/>
  <c r="BP173" i="30"/>
  <c r="EZ15" i="4" s="1"/>
  <c r="BV173" i="30"/>
  <c r="BL173" i="30"/>
  <c r="D174" i="29"/>
  <c r="E174" i="29" s="1"/>
  <c r="AU174" i="30"/>
  <c r="EW41" i="4"/>
  <c r="BC171" i="30"/>
  <c r="BD171" i="30" s="1"/>
  <c r="EX38" i="4"/>
  <c r="AW173" i="30"/>
  <c r="BU174" i="30"/>
  <c r="EZ24" i="4"/>
  <c r="V172" i="30"/>
  <c r="F171" i="29"/>
  <c r="BT171" i="30"/>
  <c r="EY25" i="4"/>
  <c r="U175" i="30"/>
  <c r="V173" i="30" l="1"/>
  <c r="F172" i="29"/>
  <c r="BT172" i="30"/>
  <c r="BP174" i="30"/>
  <c r="FA15" i="4" s="1"/>
  <c r="BV174" i="30"/>
  <c r="BL174" i="30"/>
  <c r="AW174" i="30"/>
  <c r="BU175" i="30"/>
  <c r="FA24" i="4"/>
  <c r="EZ11" i="4"/>
  <c r="BA173" i="30"/>
  <c r="EZ39" i="4" s="1"/>
  <c r="BB173" i="30"/>
  <c r="AZ173" i="30"/>
  <c r="EY33" i="4"/>
  <c r="BC172" i="30"/>
  <c r="BD172" i="30" s="1"/>
  <c r="EY38" i="4"/>
  <c r="AU175" i="30"/>
  <c r="D175" i="29"/>
  <c r="E175" i="29" s="1"/>
  <c r="EZ25" i="4"/>
  <c r="EZ33" i="4" s="1"/>
  <c r="EX41" i="4"/>
  <c r="EX42" i="4" s="1"/>
  <c r="EW42" i="4"/>
  <c r="U176" i="30"/>
  <c r="BC173" i="30" l="1"/>
  <c r="BD173" i="30" s="1"/>
  <c r="EZ38" i="4"/>
  <c r="BP175" i="30"/>
  <c r="FB15" i="4" s="1"/>
  <c r="BV175" i="30"/>
  <c r="BL175" i="30"/>
  <c r="BA174" i="30"/>
  <c r="FA39" i="4" s="1"/>
  <c r="BB174" i="30"/>
  <c r="AZ174" i="30"/>
  <c r="EY41" i="4"/>
  <c r="FA11" i="4"/>
  <c r="AU176" i="30"/>
  <c r="D176" i="29"/>
  <c r="E176" i="29" s="1"/>
  <c r="V174" i="30"/>
  <c r="BU176" i="30"/>
  <c r="AW175" i="30"/>
  <c r="FB24" i="4"/>
  <c r="FA25" i="4"/>
  <c r="FA33" i="4" s="1"/>
  <c r="F173" i="29"/>
  <c r="BT173" i="30"/>
  <c r="U177" i="30"/>
  <c r="FB25" i="4" l="1"/>
  <c r="FB33" i="4" s="1"/>
  <c r="F174" i="29"/>
  <c r="BT174" i="30"/>
  <c r="BA175" i="30"/>
  <c r="FB39" i="4" s="1"/>
  <c r="BB175" i="30"/>
  <c r="AZ175" i="30"/>
  <c r="BC174" i="30"/>
  <c r="BD174" i="30" s="1"/>
  <c r="FA38" i="4"/>
  <c r="FB11" i="4"/>
  <c r="D177" i="29"/>
  <c r="E177" i="29" s="1"/>
  <c r="AU177" i="30"/>
  <c r="V175" i="30"/>
  <c r="BP176" i="30"/>
  <c r="FC15" i="4" s="1"/>
  <c r="BV176" i="30"/>
  <c r="BL176" i="30"/>
  <c r="EZ41" i="4"/>
  <c r="EZ42" i="4" s="1"/>
  <c r="BU177" i="30"/>
  <c r="AW176" i="30"/>
  <c r="FC24" i="4"/>
  <c r="EY42" i="4"/>
  <c r="U178" i="30"/>
  <c r="F175" i="29" l="1"/>
  <c r="BT175" i="30"/>
  <c r="AW177" i="30"/>
  <c r="BU178" i="30"/>
  <c r="FD24" i="4"/>
  <c r="FD25" i="4" s="1"/>
  <c r="FD33" i="4" s="1"/>
  <c r="FC25" i="4"/>
  <c r="FC11" i="4"/>
  <c r="D178" i="29"/>
  <c r="AU178" i="30"/>
  <c r="U327" i="30"/>
  <c r="BA176" i="30"/>
  <c r="FC39" i="4" s="1"/>
  <c r="BB176" i="30"/>
  <c r="AZ176" i="30"/>
  <c r="FA41" i="4"/>
  <c r="BC175" i="30"/>
  <c r="BD175" i="30" s="1"/>
  <c r="FB38" i="4"/>
  <c r="V176" i="30"/>
  <c r="BP177" i="30"/>
  <c r="FD15" i="4" s="1"/>
  <c r="BV177" i="30"/>
  <c r="BL177" i="30"/>
  <c r="U179" i="30"/>
  <c r="FA42" i="4" l="1"/>
  <c r="BP178" i="30"/>
  <c r="FE15" i="4" s="1"/>
  <c r="BV178" i="30"/>
  <c r="BL178" i="30"/>
  <c r="AU179" i="30"/>
  <c r="D179" i="29"/>
  <c r="E179" i="29" s="1"/>
  <c r="FD11" i="4"/>
  <c r="BC176" i="30"/>
  <c r="BD176" i="30" s="1"/>
  <c r="FC38" i="4"/>
  <c r="BU179" i="30"/>
  <c r="AW178" i="30"/>
  <c r="FE24" i="4"/>
  <c r="BA177" i="30"/>
  <c r="FD39" i="4" s="1"/>
  <c r="BB177" i="30"/>
  <c r="AZ177" i="30"/>
  <c r="V177" i="30"/>
  <c r="E178" i="29"/>
  <c r="E327" i="29" s="1"/>
  <c r="D327" i="29"/>
  <c r="F176" i="29"/>
  <c r="BT176" i="30"/>
  <c r="FB41" i="4"/>
  <c r="FC33" i="4"/>
  <c r="U180" i="30"/>
  <c r="V178" i="30" l="1"/>
  <c r="BP179" i="30"/>
  <c r="FF15" i="4" s="1"/>
  <c r="BV179" i="30"/>
  <c r="BL179" i="30"/>
  <c r="FE11" i="4"/>
  <c r="F177" i="29"/>
  <c r="BT177" i="30"/>
  <c r="FC41" i="4"/>
  <c r="FC42" i="4" s="1"/>
  <c r="AU180" i="30"/>
  <c r="D180" i="29"/>
  <c r="E180" i="29" s="1"/>
  <c r="FB42" i="4"/>
  <c r="FE25" i="4"/>
  <c r="BU180" i="30"/>
  <c r="AW179" i="30"/>
  <c r="FF24" i="4"/>
  <c r="BC177" i="30"/>
  <c r="BD177" i="30" s="1"/>
  <c r="FD38" i="4"/>
  <c r="BA178" i="30"/>
  <c r="FE39" i="4" s="1"/>
  <c r="BB178" i="30"/>
  <c r="AZ178" i="30"/>
  <c r="U181" i="30"/>
  <c r="FD41" i="4" l="1"/>
  <c r="FF25" i="4"/>
  <c r="FF33" i="4" s="1"/>
  <c r="AU181" i="30"/>
  <c r="D181" i="29"/>
  <c r="E181" i="29" s="1"/>
  <c r="BA179" i="30"/>
  <c r="FF39" i="4" s="1"/>
  <c r="BB179" i="30"/>
  <c r="AZ179" i="30"/>
  <c r="V179" i="30"/>
  <c r="BC178" i="30"/>
  <c r="BD178" i="30" s="1"/>
  <c r="FE38" i="4"/>
  <c r="BP180" i="30"/>
  <c r="FG15" i="4" s="1"/>
  <c r="BV180" i="30"/>
  <c r="BL180" i="30"/>
  <c r="FE33" i="4"/>
  <c r="BU181" i="30"/>
  <c r="AW180" i="30"/>
  <c r="FG24" i="4"/>
  <c r="FF11" i="4"/>
  <c r="F178" i="29"/>
  <c r="BT178" i="30"/>
  <c r="U182" i="30"/>
  <c r="V180" i="30" l="1"/>
  <c r="FG25" i="4"/>
  <c r="FG11" i="4"/>
  <c r="FE41" i="4"/>
  <c r="BC179" i="30"/>
  <c r="BD179" i="30" s="1"/>
  <c r="FF38" i="4"/>
  <c r="AW181" i="30"/>
  <c r="BU182" i="30"/>
  <c r="FH24" i="4"/>
  <c r="FH25" i="4" s="1"/>
  <c r="FH33" i="4" s="1"/>
  <c r="D182" i="29"/>
  <c r="E182" i="29" s="1"/>
  <c r="AU182" i="30"/>
  <c r="BA180" i="30"/>
  <c r="FG39" i="4" s="1"/>
  <c r="BB180" i="30"/>
  <c r="AZ180" i="30"/>
  <c r="BP181" i="30"/>
  <c r="FH15" i="4" s="1"/>
  <c r="BV181" i="30"/>
  <c r="BL181" i="30"/>
  <c r="F179" i="29"/>
  <c r="BT179" i="30"/>
  <c r="FD42" i="4"/>
  <c r="U183" i="30"/>
  <c r="V181" i="30" l="1"/>
  <c r="FH11" i="4"/>
  <c r="BC180" i="30"/>
  <c r="BD180" i="30" s="1"/>
  <c r="FG38" i="4"/>
  <c r="BA181" i="30"/>
  <c r="FH39" i="4" s="1"/>
  <c r="BB181" i="30"/>
  <c r="AZ181" i="30"/>
  <c r="BT180" i="30"/>
  <c r="F180" i="29"/>
  <c r="AW182" i="30"/>
  <c r="BU183" i="30"/>
  <c r="FI24" i="4"/>
  <c r="FF41" i="4"/>
  <c r="AU183" i="30"/>
  <c r="D183" i="29"/>
  <c r="E183" i="29" s="1"/>
  <c r="FE42" i="4"/>
  <c r="FG33" i="4"/>
  <c r="BP182" i="30"/>
  <c r="FI15" i="4" s="1"/>
  <c r="BV182" i="30"/>
  <c r="BL182" i="30"/>
  <c r="U184" i="30"/>
  <c r="AW183" i="30" l="1"/>
  <c r="BU184" i="30"/>
  <c r="FJ24" i="4"/>
  <c r="FJ25" i="4" s="1"/>
  <c r="FJ33" i="4" s="1"/>
  <c r="FI25" i="4"/>
  <c r="V182" i="30"/>
  <c r="AU184" i="30"/>
  <c r="D184" i="29"/>
  <c r="E184" i="29" s="1"/>
  <c r="FI11" i="4"/>
  <c r="BP183" i="30"/>
  <c r="FJ15" i="4" s="1"/>
  <c r="BV183" i="30"/>
  <c r="BL183" i="30"/>
  <c r="BC181" i="30"/>
  <c r="BD181" i="30" s="1"/>
  <c r="FH38" i="4"/>
  <c r="BA182" i="30"/>
  <c r="FI39" i="4" s="1"/>
  <c r="BB182" i="30"/>
  <c r="AZ182" i="30"/>
  <c r="FF42" i="4"/>
  <c r="FG41" i="4"/>
  <c r="F181" i="29"/>
  <c r="BT181" i="30"/>
  <c r="U185" i="30"/>
  <c r="V183" i="30" l="1"/>
  <c r="BP184" i="30"/>
  <c r="FK15" i="4" s="1"/>
  <c r="BV184" i="30"/>
  <c r="BL184" i="30"/>
  <c r="D185" i="29"/>
  <c r="E185" i="29" s="1"/>
  <c r="AU185" i="30"/>
  <c r="FH41" i="4"/>
  <c r="FH42" i="4" s="1"/>
  <c r="FJ11" i="4"/>
  <c r="BA183" i="30"/>
  <c r="FJ39" i="4" s="1"/>
  <c r="BB183" i="30"/>
  <c r="AZ183" i="30"/>
  <c r="FG42" i="4"/>
  <c r="BU185" i="30"/>
  <c r="AW184" i="30"/>
  <c r="FK24" i="4"/>
  <c r="FI33" i="4"/>
  <c r="BC182" i="30"/>
  <c r="BD182" i="30" s="1"/>
  <c r="FI38" i="4"/>
  <c r="F182" i="29"/>
  <c r="BT182" i="30"/>
  <c r="U186" i="30"/>
  <c r="FK25" i="4" l="1"/>
  <c r="F183" i="29"/>
  <c r="BT183" i="30"/>
  <c r="BA184" i="30"/>
  <c r="FK39" i="4" s="1"/>
  <c r="BB184" i="30"/>
  <c r="AZ184" i="30"/>
  <c r="FK11" i="4"/>
  <c r="FI41" i="4"/>
  <c r="BP185" i="30"/>
  <c r="FL15" i="4" s="1"/>
  <c r="BV185" i="30"/>
  <c r="BL185" i="30"/>
  <c r="BC183" i="30"/>
  <c r="BD183" i="30" s="1"/>
  <c r="FJ38" i="4"/>
  <c r="FJ41" i="4" s="1"/>
  <c r="FJ42" i="4" s="1"/>
  <c r="D186" i="29"/>
  <c r="E186" i="29" s="1"/>
  <c r="AU186" i="30"/>
  <c r="V184" i="30"/>
  <c r="AW185" i="30"/>
  <c r="BU186" i="30"/>
  <c r="FL24" i="4"/>
  <c r="FL25" i="4" s="1"/>
  <c r="FL33" i="4" s="1"/>
  <c r="U187" i="30"/>
  <c r="BP186" i="30" l="1"/>
  <c r="FM15" i="4" s="1"/>
  <c r="BV186" i="30"/>
  <c r="BL186" i="30"/>
  <c r="BC184" i="30"/>
  <c r="BD184" i="30" s="1"/>
  <c r="FK38" i="4"/>
  <c r="FK33" i="4"/>
  <c r="F184" i="29"/>
  <c r="BT184" i="30"/>
  <c r="FL11" i="4"/>
  <c r="FI42" i="4"/>
  <c r="AU187" i="30"/>
  <c r="D187" i="29"/>
  <c r="E187" i="29" s="1"/>
  <c r="BA185" i="30"/>
  <c r="FL39" i="4" s="1"/>
  <c r="BB185" i="30"/>
  <c r="AZ185" i="30"/>
  <c r="V185" i="30"/>
  <c r="BU187" i="30"/>
  <c r="AW186" i="30"/>
  <c r="FM24" i="4"/>
  <c r="FM25" i="4" s="1"/>
  <c r="FM33" i="4" s="1"/>
  <c r="U188" i="30"/>
  <c r="AU188" i="30" l="1"/>
  <c r="D188" i="29"/>
  <c r="E188" i="29" s="1"/>
  <c r="BA186" i="30"/>
  <c r="FM39" i="4" s="1"/>
  <c r="BB186" i="30"/>
  <c r="AZ186" i="30"/>
  <c r="F185" i="29"/>
  <c r="BT185" i="30"/>
  <c r="V186" i="30"/>
  <c r="BP187" i="30"/>
  <c r="FN15" i="4" s="1"/>
  <c r="BV187" i="30"/>
  <c r="BL187" i="30"/>
  <c r="FK41" i="4"/>
  <c r="BC185" i="30"/>
  <c r="BD185" i="30" s="1"/>
  <c r="FL38" i="4"/>
  <c r="AW187" i="30"/>
  <c r="BU188" i="30"/>
  <c r="FN24" i="4"/>
  <c r="FM11" i="4"/>
  <c r="U189" i="30"/>
  <c r="V187" i="30" l="1"/>
  <c r="BP188" i="30"/>
  <c r="FO15" i="4" s="1"/>
  <c r="BV188" i="30"/>
  <c r="BL188" i="30"/>
  <c r="FL41" i="4"/>
  <c r="FL42" i="4" s="1"/>
  <c r="FN11" i="4"/>
  <c r="BC186" i="30"/>
  <c r="BD186" i="30" s="1"/>
  <c r="FM38" i="4"/>
  <c r="FN25" i="4"/>
  <c r="BA187" i="30"/>
  <c r="FN39" i="4" s="1"/>
  <c r="BB187" i="30"/>
  <c r="AZ187" i="30"/>
  <c r="BU189" i="30"/>
  <c r="AW188" i="30"/>
  <c r="FO24" i="4"/>
  <c r="AU189" i="30"/>
  <c r="D189" i="29"/>
  <c r="E189" i="29" s="1"/>
  <c r="FK42" i="4"/>
  <c r="F186" i="29"/>
  <c r="BT186" i="30"/>
  <c r="U190" i="30"/>
  <c r="AW189" i="30" l="1"/>
  <c r="BU190" i="30"/>
  <c r="FP24" i="4"/>
  <c r="FO11" i="4"/>
  <c r="F187" i="29"/>
  <c r="BT187" i="30"/>
  <c r="D190" i="29"/>
  <c r="AU190" i="30"/>
  <c r="U328" i="30"/>
  <c r="V188" i="30"/>
  <c r="FO25" i="4"/>
  <c r="FO33" i="4" s="1"/>
  <c r="FM41" i="4"/>
  <c r="BA188" i="30"/>
  <c r="FO39" i="4" s="1"/>
  <c r="BB188" i="30"/>
  <c r="AZ188" i="30"/>
  <c r="BC187" i="30"/>
  <c r="BD187" i="30" s="1"/>
  <c r="FN38" i="4"/>
  <c r="BP189" i="30"/>
  <c r="FP15" i="4" s="1"/>
  <c r="BV189" i="30"/>
  <c r="BL189" i="30"/>
  <c r="FN33" i="4"/>
  <c r="U191" i="30"/>
  <c r="AU191" i="30" l="1"/>
  <c r="D191" i="29"/>
  <c r="E191" i="29" s="1"/>
  <c r="FM42" i="4"/>
  <c r="F188" i="29"/>
  <c r="BT188" i="30"/>
  <c r="E190" i="29"/>
  <c r="E328" i="29" s="1"/>
  <c r="D328" i="29"/>
  <c r="BP190" i="30"/>
  <c r="FQ15" i="4" s="1"/>
  <c r="BV190" i="30"/>
  <c r="BL190" i="30"/>
  <c r="V189" i="30"/>
  <c r="FP11" i="4"/>
  <c r="FN41" i="4"/>
  <c r="FN42" i="4" s="1"/>
  <c r="BA189" i="30"/>
  <c r="FP39" i="4" s="1"/>
  <c r="BB189" i="30"/>
  <c r="AZ189" i="30"/>
  <c r="BC188" i="30"/>
  <c r="BD188" i="30" s="1"/>
  <c r="FO38" i="4"/>
  <c r="AW190" i="30"/>
  <c r="BU191" i="30"/>
  <c r="FQ24" i="4"/>
  <c r="FP25" i="4"/>
  <c r="U192" i="30"/>
  <c r="FQ25" i="4" l="1"/>
  <c r="FQ33" i="4" s="1"/>
  <c r="AU192" i="30"/>
  <c r="D192" i="29"/>
  <c r="E192" i="29" s="1"/>
  <c r="BP191" i="30"/>
  <c r="FR15" i="4" s="1"/>
  <c r="BV191" i="30"/>
  <c r="BL191" i="30"/>
  <c r="FO41" i="4"/>
  <c r="FO42" i="4" s="1"/>
  <c r="BC189" i="30"/>
  <c r="BD189" i="30" s="1"/>
  <c r="FP38" i="4"/>
  <c r="F189" i="29"/>
  <c r="BT189" i="30"/>
  <c r="BU192" i="30"/>
  <c r="AW191" i="30"/>
  <c r="FR24" i="4"/>
  <c r="FR25" i="4" s="1"/>
  <c r="FR33" i="4" s="1"/>
  <c r="V190" i="30"/>
  <c r="FP33" i="4"/>
  <c r="BA190" i="30"/>
  <c r="FQ39" i="4" s="1"/>
  <c r="BB190" i="30"/>
  <c r="AZ190" i="30"/>
  <c r="FQ11" i="4"/>
  <c r="U193" i="30"/>
  <c r="BU193" i="30" l="1"/>
  <c r="AW192" i="30"/>
  <c r="FS24" i="4"/>
  <c r="D193" i="29"/>
  <c r="E193" i="29" s="1"/>
  <c r="AU193" i="30"/>
  <c r="BC190" i="30"/>
  <c r="BD190" i="30" s="1"/>
  <c r="FQ38" i="4"/>
  <c r="F190" i="29"/>
  <c r="BT190" i="30"/>
  <c r="BA191" i="30"/>
  <c r="FR39" i="4" s="1"/>
  <c r="BB191" i="30"/>
  <c r="AZ191" i="30"/>
  <c r="V191" i="30"/>
  <c r="BP192" i="30"/>
  <c r="FS15" i="4" s="1"/>
  <c r="BV192" i="30"/>
  <c r="BL192" i="30"/>
  <c r="FP41" i="4"/>
  <c r="FR11" i="4"/>
  <c r="U194" i="30"/>
  <c r="D194" i="29" l="1"/>
  <c r="E194" i="29" s="1"/>
  <c r="AU194" i="30"/>
  <c r="V192" i="30"/>
  <c r="BP193" i="30"/>
  <c r="FT15" i="4" s="1"/>
  <c r="BV193" i="30"/>
  <c r="BL193" i="30"/>
  <c r="FS11" i="4"/>
  <c r="BC191" i="30"/>
  <c r="BD191" i="30" s="1"/>
  <c r="FR38" i="4"/>
  <c r="FQ41" i="4"/>
  <c r="F191" i="29"/>
  <c r="BT191" i="30"/>
  <c r="FS25" i="4"/>
  <c r="FP42" i="4"/>
  <c r="AW193" i="30"/>
  <c r="BU194" i="30"/>
  <c r="FT24" i="4"/>
  <c r="BA192" i="30"/>
  <c r="FS39" i="4" s="1"/>
  <c r="BB192" i="30"/>
  <c r="AZ192" i="30"/>
  <c r="U195" i="30"/>
  <c r="AU195" i="30" l="1"/>
  <c r="D195" i="29"/>
  <c r="E195" i="29" s="1"/>
  <c r="BC192" i="30"/>
  <c r="BD192" i="30" s="1"/>
  <c r="FS38" i="4"/>
  <c r="V193" i="30"/>
  <c r="BA193" i="30"/>
  <c r="FT39" i="4" s="1"/>
  <c r="BB193" i="30"/>
  <c r="AZ193" i="30"/>
  <c r="FQ42" i="4"/>
  <c r="F192" i="29"/>
  <c r="BT192" i="30"/>
  <c r="FS33" i="4"/>
  <c r="FT11" i="4"/>
  <c r="BU195" i="30"/>
  <c r="AW194" i="30"/>
  <c r="FU24" i="4"/>
  <c r="FU25" i="4" s="1"/>
  <c r="FU33" i="4" s="1"/>
  <c r="FT25" i="4"/>
  <c r="FT33" i="4" s="1"/>
  <c r="BP194" i="30"/>
  <c r="FU15" i="4" s="1"/>
  <c r="BV194" i="30"/>
  <c r="BL194" i="30"/>
  <c r="FR41" i="4"/>
  <c r="U196" i="30"/>
  <c r="V194" i="30" l="1"/>
  <c r="BP195" i="30"/>
  <c r="FV15" i="4" s="1"/>
  <c r="BV195" i="30"/>
  <c r="BL195" i="30"/>
  <c r="AW195" i="30"/>
  <c r="BU196" i="30"/>
  <c r="FV24" i="4"/>
  <c r="FS41" i="4"/>
  <c r="AU196" i="30"/>
  <c r="D196" i="29"/>
  <c r="E196" i="29" s="1"/>
  <c r="FR42" i="4"/>
  <c r="BC193" i="30"/>
  <c r="BD193" i="30" s="1"/>
  <c r="FT38" i="4"/>
  <c r="FU11" i="4"/>
  <c r="BA194" i="30"/>
  <c r="FU39" i="4" s="1"/>
  <c r="BB194" i="30"/>
  <c r="AZ194" i="30"/>
  <c r="F193" i="29"/>
  <c r="BT193" i="30"/>
  <c r="U197" i="30"/>
  <c r="FT41" i="4" l="1"/>
  <c r="BP196" i="30"/>
  <c r="FW15" i="4" s="1"/>
  <c r="BV196" i="30"/>
  <c r="BL196" i="30"/>
  <c r="AU197" i="30"/>
  <c r="D197" i="29"/>
  <c r="E197" i="29" s="1"/>
  <c r="BC194" i="30"/>
  <c r="BD194" i="30" s="1"/>
  <c r="FU38" i="4"/>
  <c r="FU41" i="4" s="1"/>
  <c r="FU42" i="4" s="1"/>
  <c r="BU197" i="30"/>
  <c r="AW196" i="30"/>
  <c r="FW24" i="4"/>
  <c r="FS42" i="4"/>
  <c r="BA195" i="30"/>
  <c r="FV39" i="4" s="1"/>
  <c r="BB195" i="30"/>
  <c r="AZ195" i="30"/>
  <c r="F194" i="29"/>
  <c r="BT194" i="30"/>
  <c r="FV11" i="4"/>
  <c r="V195" i="30"/>
  <c r="FV25" i="4"/>
  <c r="U198" i="30"/>
  <c r="V196" i="30" l="1"/>
  <c r="D198" i="29"/>
  <c r="E198" i="29" s="1"/>
  <c r="AU198" i="30"/>
  <c r="BP197" i="30"/>
  <c r="FX15" i="4" s="1"/>
  <c r="BV197" i="30"/>
  <c r="BL197" i="30"/>
  <c r="FW11" i="4"/>
  <c r="FV33" i="4"/>
  <c r="BU198" i="30"/>
  <c r="AW197" i="30"/>
  <c r="FX24" i="4"/>
  <c r="BC195" i="30"/>
  <c r="BD195" i="30" s="1"/>
  <c r="FV38" i="4"/>
  <c r="FW25" i="4"/>
  <c r="FW33" i="4" s="1"/>
  <c r="F195" i="29"/>
  <c r="BT195" i="30"/>
  <c r="BA196" i="30"/>
  <c r="FW39" i="4" s="1"/>
  <c r="BB196" i="30"/>
  <c r="AZ196" i="30"/>
  <c r="FT42" i="4"/>
  <c r="U199" i="30"/>
  <c r="FX11" i="4" l="1"/>
  <c r="BT196" i="30"/>
  <c r="F196" i="29"/>
  <c r="AU199" i="30"/>
  <c r="D199" i="29"/>
  <c r="E199" i="29" s="1"/>
  <c r="FX25" i="4"/>
  <c r="V197" i="30"/>
  <c r="FV41" i="4"/>
  <c r="BA197" i="30"/>
  <c r="FX39" i="4" s="1"/>
  <c r="BB197" i="30"/>
  <c r="AZ197" i="30"/>
  <c r="AW198" i="30"/>
  <c r="BU199" i="30"/>
  <c r="FY24" i="4"/>
  <c r="BC196" i="30"/>
  <c r="BD196" i="30" s="1"/>
  <c r="FW38" i="4"/>
  <c r="BP198" i="30"/>
  <c r="FY15" i="4" s="1"/>
  <c r="BV198" i="30"/>
  <c r="BL198" i="30"/>
  <c r="U200" i="30"/>
  <c r="AU200" i="30" l="1"/>
  <c r="D200" i="29"/>
  <c r="E200" i="29" s="1"/>
  <c r="FY25" i="4"/>
  <c r="BP199" i="30"/>
  <c r="FZ15" i="4" s="1"/>
  <c r="BV199" i="30"/>
  <c r="BL199" i="30"/>
  <c r="FV42" i="4"/>
  <c r="V198" i="30"/>
  <c r="FW41" i="4"/>
  <c r="FW42" i="4" s="1"/>
  <c r="BA198" i="30"/>
  <c r="FY39" i="4" s="1"/>
  <c r="BB198" i="30"/>
  <c r="AZ198" i="30"/>
  <c r="BC197" i="30"/>
  <c r="BD197" i="30" s="1"/>
  <c r="FX38" i="4"/>
  <c r="F197" i="29"/>
  <c r="BT197" i="30"/>
  <c r="FX33" i="4"/>
  <c r="AW199" i="30"/>
  <c r="BU200" i="30"/>
  <c r="FZ24" i="4"/>
  <c r="FY11" i="4"/>
  <c r="U201" i="30"/>
  <c r="BP200" i="30" l="1"/>
  <c r="GA15" i="4" s="1"/>
  <c r="BV200" i="30"/>
  <c r="BL200" i="30"/>
  <c r="FZ11" i="4"/>
  <c r="BA199" i="30"/>
  <c r="FZ39" i="4" s="1"/>
  <c r="BB199" i="30"/>
  <c r="AZ199" i="30"/>
  <c r="FX41" i="4"/>
  <c r="FX42" i="4" s="1"/>
  <c r="AW200" i="30"/>
  <c r="BU201" i="30"/>
  <c r="GA24" i="4"/>
  <c r="F198" i="29"/>
  <c r="BT198" i="30"/>
  <c r="D201" i="29"/>
  <c r="E201" i="29" s="1"/>
  <c r="AU201" i="30"/>
  <c r="V199" i="30"/>
  <c r="FZ25" i="4"/>
  <c r="BC198" i="30"/>
  <c r="BD198" i="30" s="1"/>
  <c r="FY38" i="4"/>
  <c r="FY33" i="4"/>
  <c r="U202" i="30"/>
  <c r="FZ33" i="4" l="1"/>
  <c r="F199" i="29"/>
  <c r="BT199" i="30"/>
  <c r="GA25" i="4"/>
  <c r="GA11" i="4"/>
  <c r="V200" i="30"/>
  <c r="BP201" i="30"/>
  <c r="GB15" i="4" s="1"/>
  <c r="BV201" i="30"/>
  <c r="BL201" i="30"/>
  <c r="BC199" i="30"/>
  <c r="BD199" i="30" s="1"/>
  <c r="FZ38" i="4"/>
  <c r="D202" i="29"/>
  <c r="AU202" i="30"/>
  <c r="U329" i="30"/>
  <c r="BU202" i="30"/>
  <c r="AW201" i="30"/>
  <c r="GB24" i="4"/>
  <c r="BA200" i="30"/>
  <c r="GA39" i="4" s="1"/>
  <c r="BB200" i="30"/>
  <c r="AZ200" i="30"/>
  <c r="FY41" i="4"/>
  <c r="U203" i="30"/>
  <c r="BA201" i="30" l="1"/>
  <c r="GB39" i="4" s="1"/>
  <c r="BB201" i="30"/>
  <c r="AZ201" i="30"/>
  <c r="E202" i="29"/>
  <c r="E329" i="29" s="1"/>
  <c r="D329" i="29"/>
  <c r="FZ41" i="4"/>
  <c r="FZ42" i="4" s="1"/>
  <c r="GA33" i="4"/>
  <c r="AU203" i="30"/>
  <c r="D203" i="29"/>
  <c r="E203" i="29" s="1"/>
  <c r="V201" i="30"/>
  <c r="BP202" i="30"/>
  <c r="GC15" i="4" s="1"/>
  <c r="BV202" i="30"/>
  <c r="BL202" i="30"/>
  <c r="FY42" i="4"/>
  <c r="BC200" i="30"/>
  <c r="BD200" i="30" s="1"/>
  <c r="GA38" i="4"/>
  <c r="F200" i="29"/>
  <c r="BT200" i="30"/>
  <c r="GB25" i="4"/>
  <c r="AW202" i="30"/>
  <c r="BU203" i="30"/>
  <c r="GC24" i="4"/>
  <c r="GB11" i="4"/>
  <c r="U204" i="30"/>
  <c r="AU204" i="30" l="1"/>
  <c r="D204" i="29"/>
  <c r="E204" i="29" s="1"/>
  <c r="V202" i="30"/>
  <c r="BP203" i="30"/>
  <c r="GD15" i="4" s="1"/>
  <c r="BV203" i="30"/>
  <c r="BL203" i="30"/>
  <c r="BU204" i="30"/>
  <c r="AW203" i="30"/>
  <c r="GD24" i="4"/>
  <c r="BA202" i="30"/>
  <c r="GC39" i="4" s="1"/>
  <c r="BB202" i="30"/>
  <c r="AZ202" i="30"/>
  <c r="GA41" i="4"/>
  <c r="F201" i="29"/>
  <c r="BT201" i="30"/>
  <c r="GB33" i="4"/>
  <c r="GC11" i="4"/>
  <c r="GC25" i="4"/>
  <c r="BC201" i="30"/>
  <c r="BD201" i="30" s="1"/>
  <c r="GB38" i="4"/>
  <c r="U205" i="30"/>
  <c r="GB41" i="4" l="1"/>
  <c r="V203" i="30"/>
  <c r="GA42" i="4"/>
  <c r="BC202" i="30"/>
  <c r="BD202" i="30" s="1"/>
  <c r="GC38" i="4"/>
  <c r="GC41" i="4" s="1"/>
  <c r="GC42" i="4" s="1"/>
  <c r="GD25" i="4"/>
  <c r="GD11" i="4"/>
  <c r="AU205" i="30"/>
  <c r="D205" i="29"/>
  <c r="E205" i="29" s="1"/>
  <c r="BA203" i="30"/>
  <c r="GD39" i="4" s="1"/>
  <c r="BB203" i="30"/>
  <c r="AZ203" i="30"/>
  <c r="AW204" i="30"/>
  <c r="BU205" i="30"/>
  <c r="GE24" i="4"/>
  <c r="GC33" i="4"/>
  <c r="BP204" i="30"/>
  <c r="GE15" i="4" s="1"/>
  <c r="BV204" i="30"/>
  <c r="BL204" i="30"/>
  <c r="F202" i="29"/>
  <c r="BT202" i="30"/>
  <c r="U206" i="30"/>
  <c r="V204" i="30" l="1"/>
  <c r="BA204" i="30"/>
  <c r="GE39" i="4" s="1"/>
  <c r="BB204" i="30"/>
  <c r="AZ204" i="30"/>
  <c r="AW205" i="30"/>
  <c r="BU206" i="30"/>
  <c r="GF24" i="4"/>
  <c r="GD33" i="4"/>
  <c r="GB42" i="4"/>
  <c r="GE25" i="4"/>
  <c r="BC203" i="30"/>
  <c r="BD203" i="30" s="1"/>
  <c r="GD38" i="4"/>
  <c r="F203" i="29"/>
  <c r="BT203" i="30"/>
  <c r="GE11" i="4"/>
  <c r="D206" i="29"/>
  <c r="E206" i="29" s="1"/>
  <c r="AU206" i="30"/>
  <c r="BP205" i="30"/>
  <c r="GF15" i="4" s="1"/>
  <c r="BV205" i="30"/>
  <c r="BL205" i="30"/>
  <c r="U207" i="30"/>
  <c r="GE33" i="4" l="1"/>
  <c r="GF25" i="4"/>
  <c r="AU207" i="30"/>
  <c r="D207" i="29"/>
  <c r="E207" i="29" s="1"/>
  <c r="AW206" i="30"/>
  <c r="BU207" i="30"/>
  <c r="GG24" i="4"/>
  <c r="GD41" i="4"/>
  <c r="BP206" i="30"/>
  <c r="GG15" i="4" s="1"/>
  <c r="BV206" i="30"/>
  <c r="BL206" i="30"/>
  <c r="V205" i="30"/>
  <c r="GF11" i="4"/>
  <c r="BA205" i="30"/>
  <c r="GF39" i="4" s="1"/>
  <c r="BB205" i="30"/>
  <c r="AZ205" i="30"/>
  <c r="F204" i="29"/>
  <c r="BT204" i="30"/>
  <c r="BC204" i="30"/>
  <c r="BD204" i="30" s="1"/>
  <c r="GE38" i="4"/>
  <c r="U208" i="30"/>
  <c r="V206" i="30" l="1"/>
  <c r="GG11" i="4"/>
  <c r="GD42" i="4"/>
  <c r="GG25" i="4"/>
  <c r="AU208" i="30"/>
  <c r="D208" i="29"/>
  <c r="E208" i="29" s="1"/>
  <c r="GE41" i="4"/>
  <c r="GE42" i="4" s="1"/>
  <c r="BC205" i="30"/>
  <c r="BD205" i="30" s="1"/>
  <c r="GF38" i="4"/>
  <c r="GF41" i="4" s="1"/>
  <c r="GF42" i="4" s="1"/>
  <c r="F205" i="29"/>
  <c r="BT205" i="30"/>
  <c r="BP207" i="30"/>
  <c r="GH15" i="4" s="1"/>
  <c r="BV207" i="30"/>
  <c r="BL207" i="30"/>
  <c r="GF33" i="4"/>
  <c r="BA206" i="30"/>
  <c r="GG39" i="4" s="1"/>
  <c r="BB206" i="30"/>
  <c r="AZ206" i="30"/>
  <c r="AW207" i="30"/>
  <c r="BU208" i="30"/>
  <c r="GH24" i="4"/>
  <c r="U209" i="30"/>
  <c r="BC206" i="30" l="1"/>
  <c r="BD206" i="30" s="1"/>
  <c r="GG38" i="4"/>
  <c r="AW208" i="30"/>
  <c r="BU209" i="30"/>
  <c r="GI24" i="4"/>
  <c r="GI25" i="4" s="1"/>
  <c r="GI33" i="4" s="1"/>
  <c r="GG33" i="4"/>
  <c r="GH25" i="4"/>
  <c r="BP208" i="30"/>
  <c r="GI15" i="4" s="1"/>
  <c r="BV208" i="30"/>
  <c r="BL208" i="30"/>
  <c r="GH11" i="4"/>
  <c r="F206" i="29"/>
  <c r="BT206" i="30"/>
  <c r="D209" i="29"/>
  <c r="E209" i="29" s="1"/>
  <c r="AU209" i="30"/>
  <c r="V207" i="30"/>
  <c r="BA207" i="30"/>
  <c r="GH39" i="4" s="1"/>
  <c r="BB207" i="30"/>
  <c r="AZ207" i="30"/>
  <c r="U210" i="30"/>
  <c r="GI11" i="4" l="1"/>
  <c r="BP209" i="30"/>
  <c r="GJ15" i="4" s="1"/>
  <c r="BV209" i="30"/>
  <c r="BL209" i="30"/>
  <c r="V208" i="30"/>
  <c r="GH33" i="4"/>
  <c r="BA208" i="30"/>
  <c r="GI39" i="4" s="1"/>
  <c r="BB208" i="30"/>
  <c r="AZ208" i="30"/>
  <c r="D210" i="29"/>
  <c r="E210" i="29" s="1"/>
  <c r="AU210" i="30"/>
  <c r="F207" i="29"/>
  <c r="BT207" i="30"/>
  <c r="BU210" i="30"/>
  <c r="AW209" i="30"/>
  <c r="GJ24" i="4"/>
  <c r="GG41" i="4"/>
  <c r="BC207" i="30"/>
  <c r="BD207" i="30" s="1"/>
  <c r="GH38" i="4"/>
  <c r="U211" i="30"/>
  <c r="GJ25" i="4" l="1"/>
  <c r="BU211" i="30"/>
  <c r="AW210" i="30"/>
  <c r="GK24" i="4"/>
  <c r="BC208" i="30"/>
  <c r="BD208" i="30" s="1"/>
  <c r="GI38" i="4"/>
  <c r="GI41" i="4" s="1"/>
  <c r="GI42" i="4" s="1"/>
  <c r="V209" i="30"/>
  <c r="AU211" i="30"/>
  <c r="D211" i="29"/>
  <c r="E211" i="29" s="1"/>
  <c r="BA209" i="30"/>
  <c r="GJ39" i="4" s="1"/>
  <c r="BB209" i="30"/>
  <c r="AZ209" i="30"/>
  <c r="BP210" i="30"/>
  <c r="GK15" i="4" s="1"/>
  <c r="BV210" i="30"/>
  <c r="BL210" i="30"/>
  <c r="F208" i="29"/>
  <c r="BT208" i="30"/>
  <c r="GJ11" i="4"/>
  <c r="GH41" i="4"/>
  <c r="GH42" i="4" s="1"/>
  <c r="GG42" i="4"/>
  <c r="U212" i="30"/>
  <c r="F209" i="29" l="1"/>
  <c r="BT209" i="30"/>
  <c r="GK25" i="4"/>
  <c r="GK33" i="4" s="1"/>
  <c r="V210" i="30"/>
  <c r="BA210" i="30"/>
  <c r="GK39" i="4" s="1"/>
  <c r="BB210" i="30"/>
  <c r="AZ210" i="30"/>
  <c r="AU212" i="30"/>
  <c r="D212" i="29"/>
  <c r="E212" i="29" s="1"/>
  <c r="GK11" i="4"/>
  <c r="BC209" i="30"/>
  <c r="BD209" i="30" s="1"/>
  <c r="GJ38" i="4"/>
  <c r="BP211" i="30"/>
  <c r="GL15" i="4" s="1"/>
  <c r="BV211" i="30"/>
  <c r="BL211" i="30"/>
  <c r="GJ33" i="4"/>
  <c r="AW211" i="30"/>
  <c r="BU212" i="30"/>
  <c r="GL24" i="4"/>
  <c r="U213" i="30"/>
  <c r="BP212" i="30" l="1"/>
  <c r="GM15" i="4" s="1"/>
  <c r="BV212" i="30"/>
  <c r="BL212" i="30"/>
  <c r="AU213" i="30"/>
  <c r="D213" i="29"/>
  <c r="E213" i="29" s="1"/>
  <c r="V211" i="30"/>
  <c r="BA211" i="30"/>
  <c r="GL39" i="4" s="1"/>
  <c r="BB211" i="30"/>
  <c r="AZ211" i="30"/>
  <c r="BU213" i="30"/>
  <c r="AW212" i="30"/>
  <c r="GM24" i="4"/>
  <c r="GM25" i="4" s="1"/>
  <c r="GM33" i="4" s="1"/>
  <c r="BC210" i="30"/>
  <c r="BD210" i="30" s="1"/>
  <c r="GK38" i="4"/>
  <c r="F210" i="29"/>
  <c r="BT210" i="30"/>
  <c r="GJ41" i="4"/>
  <c r="GL25" i="4"/>
  <c r="GL11" i="4"/>
  <c r="U214" i="30"/>
  <c r="V212" i="30" l="1"/>
  <c r="GL33" i="4"/>
  <c r="GJ42" i="4"/>
  <c r="GK41" i="4"/>
  <c r="GK42" i="4" s="1"/>
  <c r="BA212" i="30"/>
  <c r="GM39" i="4" s="1"/>
  <c r="BB212" i="30"/>
  <c r="AZ212" i="30"/>
  <c r="D214" i="29"/>
  <c r="AU214" i="30"/>
  <c r="U330" i="30"/>
  <c r="BP213" i="30"/>
  <c r="GN15" i="4" s="1"/>
  <c r="BV213" i="30"/>
  <c r="BL213" i="30"/>
  <c r="BU214" i="30"/>
  <c r="AW213" i="30"/>
  <c r="GN24" i="4"/>
  <c r="GM11" i="4"/>
  <c r="BC211" i="30"/>
  <c r="BD211" i="30" s="1"/>
  <c r="GL38" i="4"/>
  <c r="F211" i="29"/>
  <c r="BT211" i="30"/>
  <c r="U215" i="30"/>
  <c r="BC212" i="30" l="1"/>
  <c r="BD212" i="30" s="1"/>
  <c r="GM38" i="4"/>
  <c r="GM41" i="4" s="1"/>
  <c r="GM42" i="4" s="1"/>
  <c r="BP214" i="30"/>
  <c r="GO15" i="4" s="1"/>
  <c r="BV214" i="30"/>
  <c r="BL214" i="30"/>
  <c r="AU215" i="30"/>
  <c r="D215" i="29"/>
  <c r="E215" i="29" s="1"/>
  <c r="GN25" i="4"/>
  <c r="GN11" i="4"/>
  <c r="BU215" i="30"/>
  <c r="AW214" i="30"/>
  <c r="GO24" i="4"/>
  <c r="BT212" i="30"/>
  <c r="F212" i="29"/>
  <c r="GL41" i="4"/>
  <c r="V213" i="30"/>
  <c r="BA213" i="30"/>
  <c r="GN39" i="4" s="1"/>
  <c r="BB213" i="30"/>
  <c r="AZ213" i="30"/>
  <c r="E214" i="29"/>
  <c r="E330" i="29" s="1"/>
  <c r="D330" i="29"/>
  <c r="U216" i="30"/>
  <c r="AU216" i="30" l="1"/>
  <c r="D216" i="29"/>
  <c r="E216" i="29" s="1"/>
  <c r="GO25" i="4"/>
  <c r="GO33" i="4" s="1"/>
  <c r="BA214" i="30"/>
  <c r="GO39" i="4" s="1"/>
  <c r="BB214" i="30"/>
  <c r="AZ214" i="30"/>
  <c r="GO11" i="4"/>
  <c r="V214" i="30"/>
  <c r="F213" i="29"/>
  <c r="BT213" i="30"/>
  <c r="GL42" i="4"/>
  <c r="BP215" i="30"/>
  <c r="GP15" i="4" s="1"/>
  <c r="BV215" i="30"/>
  <c r="BL215" i="30"/>
  <c r="GN33" i="4"/>
  <c r="BU216" i="30"/>
  <c r="AW215" i="30"/>
  <c r="GP24" i="4"/>
  <c r="GP25" i="4" s="1"/>
  <c r="GP33" i="4" s="1"/>
  <c r="BC213" i="30"/>
  <c r="BD213" i="30" s="1"/>
  <c r="GN38" i="4"/>
  <c r="U217" i="30"/>
  <c r="F214" i="29" l="1"/>
  <c r="BT214" i="30"/>
  <c r="GN41" i="4"/>
  <c r="BA215" i="30"/>
  <c r="GP39" i="4" s="1"/>
  <c r="BB215" i="30"/>
  <c r="AZ215" i="30"/>
  <c r="V215" i="30"/>
  <c r="D217" i="29"/>
  <c r="E217" i="29" s="1"/>
  <c r="AU217" i="30"/>
  <c r="BP216" i="30"/>
  <c r="GQ15" i="4" s="1"/>
  <c r="BV216" i="30"/>
  <c r="BL216" i="30"/>
  <c r="BC214" i="30"/>
  <c r="BD214" i="30" s="1"/>
  <c r="GO38" i="4"/>
  <c r="GO41" i="4" s="1"/>
  <c r="GO42" i="4" s="1"/>
  <c r="BU217" i="30"/>
  <c r="AW216" i="30"/>
  <c r="GQ24" i="4"/>
  <c r="GP11" i="4"/>
  <c r="U218" i="30"/>
  <c r="V216" i="30" l="1"/>
  <c r="BA216" i="30"/>
  <c r="GQ39" i="4" s="1"/>
  <c r="BB216" i="30"/>
  <c r="AZ216" i="30"/>
  <c r="F215" i="29"/>
  <c r="BT215" i="30"/>
  <c r="D218" i="29"/>
  <c r="E218" i="29" s="1"/>
  <c r="AU218" i="30"/>
  <c r="BP217" i="30"/>
  <c r="GR15" i="4" s="1"/>
  <c r="BV217" i="30"/>
  <c r="BL217" i="30"/>
  <c r="GQ11" i="4"/>
  <c r="BU218" i="30"/>
  <c r="AW217" i="30"/>
  <c r="GR24" i="4"/>
  <c r="GN42" i="4"/>
  <c r="GQ25" i="4"/>
  <c r="BC215" i="30"/>
  <c r="BD215" i="30" s="1"/>
  <c r="GP38" i="4"/>
  <c r="GP41" i="4" s="1"/>
  <c r="GP42" i="4" s="1"/>
  <c r="U219" i="30"/>
  <c r="GR11" i="4" l="1"/>
  <c r="AW218" i="30"/>
  <c r="BU219" i="30"/>
  <c r="GS24" i="4"/>
  <c r="BC216" i="30"/>
  <c r="BD216" i="30" s="1"/>
  <c r="GQ38" i="4"/>
  <c r="GR25" i="4"/>
  <c r="GR33" i="4" s="1"/>
  <c r="AU219" i="30"/>
  <c r="D219" i="29"/>
  <c r="E219" i="29" s="1"/>
  <c r="BA217" i="30"/>
  <c r="GR39" i="4" s="1"/>
  <c r="BB217" i="30"/>
  <c r="AZ217" i="30"/>
  <c r="V217" i="30"/>
  <c r="GQ33" i="4"/>
  <c r="BP218" i="30"/>
  <c r="GS15" i="4" s="1"/>
  <c r="BV218" i="30"/>
  <c r="BL218" i="30"/>
  <c r="F216" i="29"/>
  <c r="BT216" i="30"/>
  <c r="U220" i="30"/>
  <c r="V218" i="30" l="1"/>
  <c r="BC217" i="30"/>
  <c r="BD217" i="30" s="1"/>
  <c r="GR38" i="4"/>
  <c r="BU220" i="30"/>
  <c r="AW219" i="30"/>
  <c r="GT24" i="4"/>
  <c r="F217" i="29"/>
  <c r="BT217" i="30"/>
  <c r="GQ41" i="4"/>
  <c r="GS25" i="4"/>
  <c r="AU220" i="30"/>
  <c r="D220" i="29"/>
  <c r="E220" i="29" s="1"/>
  <c r="GS11" i="4"/>
  <c r="BP219" i="30"/>
  <c r="GT15" i="4" s="1"/>
  <c r="BV219" i="30"/>
  <c r="BL219" i="30"/>
  <c r="BA218" i="30"/>
  <c r="GS39" i="4" s="1"/>
  <c r="BB218" i="30"/>
  <c r="AZ218" i="30"/>
  <c r="U221" i="30"/>
  <c r="AU221" i="30" l="1"/>
  <c r="D221" i="29"/>
  <c r="E221" i="29" s="1"/>
  <c r="BC218" i="30"/>
  <c r="BD218" i="30" s="1"/>
  <c r="GS38" i="4"/>
  <c r="V219" i="30"/>
  <c r="GT11" i="4"/>
  <c r="AW220" i="30"/>
  <c r="BU221" i="30"/>
  <c r="GU24" i="4"/>
  <c r="GQ42" i="4"/>
  <c r="BP220" i="30"/>
  <c r="GU15" i="4" s="1"/>
  <c r="BV220" i="30"/>
  <c r="BL220" i="30"/>
  <c r="GR41" i="4"/>
  <c r="GR42" i="4" s="1"/>
  <c r="GS33" i="4"/>
  <c r="GT25" i="4"/>
  <c r="GT33" i="4" s="1"/>
  <c r="BA219" i="30"/>
  <c r="GT39" i="4" s="1"/>
  <c r="BB219" i="30"/>
  <c r="AZ219" i="30"/>
  <c r="F218" i="29"/>
  <c r="BT218" i="30"/>
  <c r="U222" i="30"/>
  <c r="BP221" i="30" l="1"/>
  <c r="GV15" i="4" s="1"/>
  <c r="BV221" i="30"/>
  <c r="BL221" i="30"/>
  <c r="AW221" i="30"/>
  <c r="BU222" i="30"/>
  <c r="GV24" i="4"/>
  <c r="BA220" i="30"/>
  <c r="GU39" i="4" s="1"/>
  <c r="BB220" i="30"/>
  <c r="AZ220" i="30"/>
  <c r="GS41" i="4"/>
  <c r="GS42" i="4" s="1"/>
  <c r="D222" i="29"/>
  <c r="E222" i="29" s="1"/>
  <c r="AU222" i="30"/>
  <c r="V220" i="30"/>
  <c r="BC219" i="30"/>
  <c r="BD219" i="30" s="1"/>
  <c r="GT38" i="4"/>
  <c r="GU11" i="4"/>
  <c r="GU25" i="4"/>
  <c r="F219" i="29"/>
  <c r="BT219" i="30"/>
  <c r="U223" i="30"/>
  <c r="GT41" i="4" l="1"/>
  <c r="AW222" i="30"/>
  <c r="BU223" i="30"/>
  <c r="GW24" i="4"/>
  <c r="BC220" i="30"/>
  <c r="BD220" i="30" s="1"/>
  <c r="GU38" i="4"/>
  <c r="GU41" i="4" s="1"/>
  <c r="GU42" i="4" s="1"/>
  <c r="GV25" i="4"/>
  <c r="GV11" i="4"/>
  <c r="AU223" i="30"/>
  <c r="D223" i="29"/>
  <c r="E223" i="29" s="1"/>
  <c r="V221" i="30"/>
  <c r="GU33" i="4"/>
  <c r="BP222" i="30"/>
  <c r="GW15" i="4" s="1"/>
  <c r="BV222" i="30"/>
  <c r="BL222" i="30"/>
  <c r="F220" i="29"/>
  <c r="BT220" i="30"/>
  <c r="BA221" i="30"/>
  <c r="GV39" i="4" s="1"/>
  <c r="BB221" i="30"/>
  <c r="AZ221" i="30"/>
  <c r="U224" i="30"/>
  <c r="BA222" i="30" l="1"/>
  <c r="GW39" i="4" s="1"/>
  <c r="BB222" i="30"/>
  <c r="AZ222" i="30"/>
  <c r="GT42" i="4"/>
  <c r="GW11" i="4"/>
  <c r="F221" i="29"/>
  <c r="BT221" i="30"/>
  <c r="GW25" i="4"/>
  <c r="AU224" i="30"/>
  <c r="D224" i="29"/>
  <c r="E224" i="29" s="1"/>
  <c r="V222" i="30"/>
  <c r="BC221" i="30"/>
  <c r="BD221" i="30" s="1"/>
  <c r="GV38" i="4"/>
  <c r="AW223" i="30"/>
  <c r="BU224" i="30"/>
  <c r="GX24" i="4"/>
  <c r="GV33" i="4"/>
  <c r="BP223" i="30"/>
  <c r="GX15" i="4" s="1"/>
  <c r="BV223" i="30"/>
  <c r="BL223" i="30"/>
  <c r="V224" i="30"/>
  <c r="U225" i="30"/>
  <c r="F224" i="29" l="1"/>
  <c r="BT224" i="30"/>
  <c r="BA223" i="30"/>
  <c r="GX39" i="4" s="1"/>
  <c r="BB223" i="30"/>
  <c r="AZ223" i="30"/>
  <c r="AW224" i="30"/>
  <c r="BU225" i="30"/>
  <c r="GY24" i="4"/>
  <c r="GY25" i="4" s="1"/>
  <c r="GY33" i="4" s="1"/>
  <c r="BC222" i="30"/>
  <c r="BD222" i="30" s="1"/>
  <c r="GW38" i="4"/>
  <c r="GV41" i="4"/>
  <c r="GW33" i="4"/>
  <c r="GX25" i="4"/>
  <c r="V223" i="30"/>
  <c r="D225" i="29"/>
  <c r="E225" i="29" s="1"/>
  <c r="AU225" i="30"/>
  <c r="GX11" i="4"/>
  <c r="BP224" i="30"/>
  <c r="GY15" i="4" s="1"/>
  <c r="BV224" i="30"/>
  <c r="BL224" i="30"/>
  <c r="F222" i="29"/>
  <c r="BT222" i="30"/>
  <c r="U226" i="30"/>
  <c r="GW41" i="4" l="1"/>
  <c r="GW42" i="4" s="1"/>
  <c r="F223" i="29"/>
  <c r="BT223" i="30"/>
  <c r="BP225" i="30"/>
  <c r="GZ15" i="4" s="1"/>
  <c r="BV225" i="30"/>
  <c r="BL225" i="30"/>
  <c r="D226" i="29"/>
  <c r="AU226" i="30"/>
  <c r="U331" i="30"/>
  <c r="GY11" i="4"/>
  <c r="GX33" i="4"/>
  <c r="BA224" i="30"/>
  <c r="GY39" i="4" s="1"/>
  <c r="BB224" i="30"/>
  <c r="AZ224" i="30"/>
  <c r="AW225" i="30"/>
  <c r="BU226" i="30"/>
  <c r="GZ24" i="4"/>
  <c r="GV42" i="4"/>
  <c r="BC223" i="30"/>
  <c r="BD223" i="30" s="1"/>
  <c r="GX38" i="4"/>
  <c r="V226" i="30"/>
  <c r="BP226" i="30" l="1"/>
  <c r="HA15" i="4" s="1"/>
  <c r="BV226" i="30"/>
  <c r="BL226" i="30"/>
  <c r="BC224" i="30"/>
  <c r="BD224" i="30" s="1"/>
  <c r="GY38" i="4"/>
  <c r="GY41" i="4" s="1"/>
  <c r="GY42" i="4" s="1"/>
  <c r="BU227" i="30"/>
  <c r="AW226" i="30"/>
  <c r="HA24" i="4"/>
  <c r="HA25" i="4" s="1"/>
  <c r="HA33" i="4" s="1"/>
  <c r="GZ11" i="4"/>
  <c r="GX41" i="4"/>
  <c r="F226" i="29"/>
  <c r="BT226" i="30"/>
  <c r="V320" i="30"/>
  <c r="V321" i="30"/>
  <c r="V322" i="30"/>
  <c r="V323" i="30"/>
  <c r="V324" i="30"/>
  <c r="V325" i="30"/>
  <c r="V326" i="30"/>
  <c r="V327" i="30"/>
  <c r="V328" i="30"/>
  <c r="V329" i="30"/>
  <c r="V330" i="30"/>
  <c r="BA225" i="30"/>
  <c r="GZ39" i="4" s="1"/>
  <c r="BB225" i="30"/>
  <c r="AZ225" i="30"/>
  <c r="E226" i="29"/>
  <c r="E331" i="29" s="1"/>
  <c r="D331" i="29"/>
  <c r="V225" i="30"/>
  <c r="V331" i="30" s="1"/>
  <c r="GZ25" i="4"/>
  <c r="BC225" i="30" l="1"/>
  <c r="BD225" i="30" s="1"/>
  <c r="GZ38" i="4"/>
  <c r="F320" i="29"/>
  <c r="F321" i="29"/>
  <c r="F322" i="29"/>
  <c r="F323" i="29"/>
  <c r="F324" i="29"/>
  <c r="F325" i="29"/>
  <c r="F326" i="29"/>
  <c r="F327" i="29"/>
  <c r="F328" i="29"/>
  <c r="F329" i="29"/>
  <c r="F330" i="29"/>
  <c r="GX42" i="4"/>
  <c r="F225" i="29"/>
  <c r="BT225" i="30"/>
  <c r="BA226" i="30"/>
  <c r="HA39" i="4" s="1"/>
  <c r="BB226" i="30"/>
  <c r="AZ226" i="30"/>
  <c r="HA11" i="4"/>
  <c r="GZ33" i="4"/>
  <c r="BP227" i="30"/>
  <c r="HB15" i="4" s="1"/>
  <c r="BV227" i="30"/>
  <c r="BL227" i="30"/>
  <c r="BM227" i="30" l="1"/>
  <c r="BN227" i="30" s="1"/>
  <c r="HB11" i="4"/>
  <c r="BC226" i="30"/>
  <c r="BD226" i="30" s="1"/>
  <c r="HA38" i="4"/>
  <c r="GZ41" i="4"/>
  <c r="F331" i="29"/>
  <c r="IQ15" i="4"/>
  <c r="IE15" i="4"/>
  <c r="IF15" i="4"/>
  <c r="IG15" i="4"/>
  <c r="IH15" i="4"/>
  <c r="II15" i="4"/>
  <c r="IJ15" i="4"/>
  <c r="IK15" i="4"/>
  <c r="IL15" i="4"/>
  <c r="IM15" i="4"/>
  <c r="IN15" i="4"/>
  <c r="IO15" i="4"/>
  <c r="IP15" i="4"/>
  <c r="GZ42" i="4" l="1"/>
  <c r="HB12" i="4"/>
  <c r="IQ11" i="4"/>
  <c r="IE11" i="4"/>
  <c r="IF11" i="4"/>
  <c r="IG11" i="4"/>
  <c r="IH11" i="4"/>
  <c r="II11" i="4"/>
  <c r="IJ11" i="4"/>
  <c r="IK11" i="4"/>
  <c r="IL11" i="4"/>
  <c r="IM11" i="4"/>
  <c r="IN11" i="4"/>
  <c r="IO11" i="4"/>
  <c r="IP11" i="4"/>
  <c r="BO227" i="30"/>
  <c r="BQ227" i="30" s="1"/>
  <c r="BW227" i="30" s="1"/>
  <c r="HB13" i="4"/>
  <c r="HA41" i="4"/>
  <c r="HA42" i="4" s="1"/>
  <c r="IQ13" i="4" l="1"/>
  <c r="HB14" i="4"/>
  <c r="IQ12" i="4"/>
  <c r="HB16" i="4" l="1"/>
  <c r="IQ14" i="4"/>
  <c r="IQ16" i="4" l="1"/>
  <c r="O73" i="29" l="1"/>
  <c r="R73" i="29"/>
  <c r="T73" i="29"/>
  <c r="P73" i="29"/>
  <c r="T72" i="29" l="1"/>
  <c r="T319" i="29" s="1"/>
  <c r="T339" i="29" s="1"/>
  <c r="Y319" i="30"/>
  <c r="Y339" i="30" s="1"/>
  <c r="O72" i="29"/>
  <c r="Q72" i="29"/>
  <c r="P72" i="29"/>
  <c r="K319" i="30"/>
  <c r="K339" i="30" s="1"/>
  <c r="C319" i="30"/>
  <c r="C339" i="30" s="1"/>
  <c r="R72" i="29"/>
  <c r="R319" i="29" s="1"/>
  <c r="R339" i="29" s="1"/>
  <c r="W319" i="30"/>
  <c r="W339" i="30" s="1"/>
  <c r="U72" i="29" l="1"/>
  <c r="P319" i="29"/>
  <c r="P339" i="29" s="1"/>
  <c r="BC10" i="4"/>
  <c r="BC6" i="4" l="1"/>
  <c r="BD6" i="4"/>
  <c r="BD8" i="4" s="1"/>
  <c r="BC8" i="4" l="1"/>
  <c r="D72" i="29" l="1"/>
  <c r="BC24" i="4" l="1"/>
  <c r="V73" i="29" l="1"/>
  <c r="V72" i="29" l="1"/>
  <c r="V319" i="29" s="1"/>
  <c r="V339" i="29" s="1"/>
  <c r="L319" i="30"/>
  <c r="L339" i="30" s="1"/>
  <c r="I73" i="29" l="1"/>
  <c r="J72" i="29" l="1"/>
  <c r="I72" i="29"/>
  <c r="H319" i="30"/>
  <c r="H339" i="30" s="1"/>
  <c r="K72" i="29" l="1"/>
  <c r="I319" i="29"/>
  <c r="I339" i="29" s="1"/>
  <c r="L72" i="29"/>
  <c r="BC23" i="4" l="1"/>
  <c r="J73" i="29"/>
  <c r="M319" i="30"/>
  <c r="M339" i="30" s="1"/>
  <c r="N72" i="29"/>
  <c r="BC31" i="4"/>
  <c r="BC32" i="4" l="1"/>
  <c r="K73" i="29"/>
  <c r="K319" i="29" s="1"/>
  <c r="K339" i="29" s="1"/>
  <c r="J319" i="29"/>
  <c r="J339" i="29" s="1"/>
  <c r="C72" i="29"/>
  <c r="E72" i="29" s="1"/>
  <c r="E319" i="30"/>
  <c r="E339" i="30" s="1"/>
  <c r="BC25" i="4"/>
  <c r="C73" i="29" l="1"/>
  <c r="BC33" i="4"/>
  <c r="BD23" i="4"/>
  <c r="BD31" i="4"/>
  <c r="L73" i="29"/>
  <c r="N319" i="30"/>
  <c r="N339" i="30" s="1"/>
  <c r="BC38" i="4"/>
  <c r="N73" i="29" l="1"/>
  <c r="N319" i="29" s="1"/>
  <c r="N339" i="29" s="1"/>
  <c r="L319" i="29"/>
  <c r="L339" i="29" s="1"/>
  <c r="BC39" i="4"/>
  <c r="BC41" i="4" s="1"/>
  <c r="BD15" i="4"/>
  <c r="BD32" i="4"/>
  <c r="HZ31" i="4" a="1"/>
  <c r="HZ31" i="4" s="1"/>
  <c r="HY31" i="4" a="1"/>
  <c r="HY31" i="4" s="1"/>
  <c r="IF31" i="4" a="1"/>
  <c r="IF31" i="4" s="1"/>
  <c r="IP31" i="4" a="1"/>
  <c r="IP31" i="4" s="1"/>
  <c r="IN31" i="4" a="1"/>
  <c r="IN31" i="4" s="1"/>
  <c r="IL31" i="4" a="1"/>
  <c r="IL31" i="4" s="1"/>
  <c r="IB31" i="4" a="1"/>
  <c r="IB31" i="4" s="1"/>
  <c r="IR31" i="4" a="1"/>
  <c r="IR31" i="4" s="1"/>
  <c r="IJ31" i="4" a="1"/>
  <c r="IJ31" i="4" s="1"/>
  <c r="IQ31" i="4" a="1"/>
  <c r="IQ31" i="4" s="1"/>
  <c r="ID31" i="4" a="1"/>
  <c r="ID31" i="4" s="1"/>
  <c r="IA31" i="4" a="1"/>
  <c r="IA31" i="4" s="1"/>
  <c r="IH31" i="4" a="1"/>
  <c r="IH31" i="4" s="1"/>
  <c r="IO31" i="4" a="1"/>
  <c r="IO31" i="4" s="1"/>
  <c r="IG31" i="4" a="1"/>
  <c r="IG31" i="4" s="1"/>
  <c r="II31" i="4" a="1"/>
  <c r="II31" i="4" s="1"/>
  <c r="IE31" i="4" a="1"/>
  <c r="IE31" i="4" s="1"/>
  <c r="IM31" i="4" a="1"/>
  <c r="IM31" i="4" s="1"/>
  <c r="IK31" i="4" a="1"/>
  <c r="IK31" i="4" s="1"/>
  <c r="IC31" i="4" a="1"/>
  <c r="IC31" i="4" s="1"/>
  <c r="IK23" i="4" a="1"/>
  <c r="IK23" i="4" s="1"/>
  <c r="II23" i="4" a="1"/>
  <c r="II23" i="4" s="1"/>
  <c r="IO23" i="4" a="1"/>
  <c r="IO23" i="4" s="1"/>
  <c r="IH23" i="4" a="1"/>
  <c r="IH23" i="4" s="1"/>
  <c r="IA23" i="4" a="1"/>
  <c r="IA23" i="4" s="1"/>
  <c r="IJ23" i="4" a="1"/>
  <c r="IJ23" i="4" s="1"/>
  <c r="IG23" i="4" a="1"/>
  <c r="IG23" i="4" s="1"/>
  <c r="HZ23" i="4" a="1"/>
  <c r="HZ23" i="4" s="1"/>
  <c r="IQ23" i="4" a="1"/>
  <c r="IQ23" i="4" s="1"/>
  <c r="IP23" i="4" a="1"/>
  <c r="IP23" i="4" s="1"/>
  <c r="IE23" i="4" a="1"/>
  <c r="IE23" i="4" s="1"/>
  <c r="HY23" i="4" a="1"/>
  <c r="HY23" i="4" s="1"/>
  <c r="IF23" i="4" a="1"/>
  <c r="IF23" i="4" s="1"/>
  <c r="IL23" i="4" a="1"/>
  <c r="IL23" i="4" s="1"/>
  <c r="IR23" i="4" a="1"/>
  <c r="IR23" i="4" s="1"/>
  <c r="IN23" i="4" a="1"/>
  <c r="IN23" i="4" s="1"/>
  <c r="ID23" i="4" a="1"/>
  <c r="ID23" i="4" s="1"/>
  <c r="IB23" i="4" a="1"/>
  <c r="IB23" i="4" s="1"/>
  <c r="IM23" i="4" a="1"/>
  <c r="IM23" i="4" s="1"/>
  <c r="IC23" i="4" a="1"/>
  <c r="IC23" i="4" s="1"/>
  <c r="BC42" i="4" l="1"/>
  <c r="IJ32" i="4" a="1"/>
  <c r="IJ32" i="4" s="1"/>
  <c r="IG32" i="4" a="1"/>
  <c r="IG32" i="4" s="1"/>
  <c r="IH32" i="4" a="1"/>
  <c r="IH32" i="4" s="1"/>
  <c r="HY32" i="4" a="1"/>
  <c r="HY32" i="4" s="1"/>
  <c r="IB32" i="4" a="1"/>
  <c r="IB32" i="4" s="1"/>
  <c r="IP32" i="4" a="1"/>
  <c r="IP32" i="4" s="1"/>
  <c r="IA32" i="4" a="1"/>
  <c r="IA32" i="4" s="1"/>
  <c r="IN32" i="4" a="1"/>
  <c r="IN32" i="4" s="1"/>
  <c r="IQ32" i="4" a="1"/>
  <c r="IQ32" i="4" s="1"/>
  <c r="IO32" i="4" a="1"/>
  <c r="IO32" i="4" s="1"/>
  <c r="IE32" i="4" a="1"/>
  <c r="IE32" i="4" s="1"/>
  <c r="IF32" i="4" a="1"/>
  <c r="IF32" i="4" s="1"/>
  <c r="IC32" i="4" a="1"/>
  <c r="IC32" i="4" s="1"/>
  <c r="HZ32" i="4" a="1"/>
  <c r="HZ32" i="4" s="1"/>
  <c r="II32" i="4" a="1"/>
  <c r="II32" i="4" s="1"/>
  <c r="IK32" i="4" a="1"/>
  <c r="IK32" i="4" s="1"/>
  <c r="IL32" i="4" a="1"/>
  <c r="IL32" i="4" s="1"/>
  <c r="IR32" i="4" a="1"/>
  <c r="IR32" i="4" s="1"/>
  <c r="ID32" i="4" a="1"/>
  <c r="ID32" i="4" s="1"/>
  <c r="IM32" i="4" a="1"/>
  <c r="IM32" i="4" s="1"/>
  <c r="R319" i="30" l="1"/>
  <c r="R339" i="30" s="1"/>
  <c r="S319" i="30" l="1"/>
  <c r="S339" i="30" s="1"/>
  <c r="Q73" i="29" l="1"/>
  <c r="Q319" i="29" s="1"/>
  <c r="T319" i="30"/>
  <c r="T339" i="30" s="1"/>
  <c r="BD10" i="4" l="1"/>
  <c r="ID10" i="4" s="1"/>
  <c r="D73" i="29"/>
  <c r="E73" i="29" s="1"/>
  <c r="U73" i="29"/>
  <c r="U319" i="29" s="1"/>
  <c r="U339" i="29" s="1"/>
  <c r="Q339" i="29"/>
  <c r="BD24" i="4" l="1"/>
  <c r="BU74" i="30"/>
  <c r="BV74" i="30" l="1"/>
  <c r="BL74" i="30"/>
  <c r="BP74" i="30"/>
  <c r="BE15" i="4" s="1"/>
  <c r="ID15" i="4" s="1"/>
  <c r="IP24" i="4" a="1"/>
  <c r="IP24" i="4" s="1"/>
  <c r="IN24" i="4" a="1"/>
  <c r="IN24" i="4" s="1"/>
  <c r="II24" i="4" a="1"/>
  <c r="II24" i="4" s="1"/>
  <c r="IF24" i="4" a="1"/>
  <c r="IF24" i="4" s="1"/>
  <c r="IH24" i="4" a="1"/>
  <c r="IH24" i="4" s="1"/>
  <c r="HZ24" i="4" a="1"/>
  <c r="HZ24" i="4" s="1"/>
  <c r="IK24" i="4" a="1"/>
  <c r="IK24" i="4" s="1"/>
  <c r="IA24" i="4" a="1"/>
  <c r="IA24" i="4" s="1"/>
  <c r="IG24" i="4" a="1"/>
  <c r="IG24" i="4" s="1"/>
  <c r="HY24" i="4" a="1"/>
  <c r="HY24" i="4" s="1"/>
  <c r="IQ24" i="4" a="1"/>
  <c r="IQ24" i="4" s="1"/>
  <c r="IO24" i="4" a="1"/>
  <c r="IO24" i="4" s="1"/>
  <c r="IR24" i="4" a="1"/>
  <c r="IR24" i="4" s="1"/>
  <c r="IB24" i="4" a="1"/>
  <c r="IB24" i="4" s="1"/>
  <c r="IC24" i="4" a="1"/>
  <c r="IC24" i="4" s="1"/>
  <c r="ID24" i="4" a="1"/>
  <c r="ID24" i="4" s="1"/>
  <c r="IE24" i="4" a="1"/>
  <c r="IE24" i="4" s="1"/>
  <c r="IJ24" i="4" a="1"/>
  <c r="IJ24" i="4" s="1"/>
  <c r="IL24" i="4" a="1"/>
  <c r="IL24" i="4" s="1"/>
  <c r="IM24" i="4" a="1"/>
  <c r="IM24" i="4" s="1"/>
  <c r="BD25" i="4"/>
  <c r="BD38" i="4"/>
  <c r="BD39" i="4"/>
  <c r="IA39" i="4" l="1" a="1"/>
  <c r="IA39" i="4" s="1"/>
  <c r="IN39" i="4" a="1"/>
  <c r="IN39" i="4" s="1"/>
  <c r="IK39" i="4" a="1"/>
  <c r="IK39" i="4" s="1"/>
  <c r="IO39" i="4" a="1"/>
  <c r="IO39" i="4" s="1"/>
  <c r="IM39" i="4" a="1"/>
  <c r="IM39" i="4" s="1"/>
  <c r="IE39" i="4" a="1"/>
  <c r="IE39" i="4" s="1"/>
  <c r="IH39" i="4" a="1"/>
  <c r="IH39" i="4" s="1"/>
  <c r="IJ39" i="4" a="1"/>
  <c r="IJ39" i="4" s="1"/>
  <c r="IQ39" i="4" a="1"/>
  <c r="IQ39" i="4" s="1"/>
  <c r="IC39" i="4" a="1"/>
  <c r="IC39" i="4" s="1"/>
  <c r="ID39" i="4" a="1"/>
  <c r="ID39" i="4" s="1"/>
  <c r="HZ39" i="4" a="1"/>
  <c r="HZ39" i="4" s="1"/>
  <c r="IL39" i="4" a="1"/>
  <c r="IL39" i="4" s="1"/>
  <c r="IG39" i="4" a="1"/>
  <c r="IG39" i="4" s="1"/>
  <c r="IB39" i="4" a="1"/>
  <c r="IB39" i="4" s="1"/>
  <c r="II39" i="4" a="1"/>
  <c r="II39" i="4" s="1"/>
  <c r="IR39" i="4" a="1"/>
  <c r="IR39" i="4" s="1"/>
  <c r="HY39" i="4" a="1"/>
  <c r="HY39" i="4" s="1"/>
  <c r="IP39" i="4" a="1"/>
  <c r="IP39" i="4" s="1"/>
  <c r="IF39" i="4" a="1"/>
  <c r="IF39" i="4" s="1"/>
  <c r="BD33" i="4"/>
  <c r="IM25" i="4" a="1"/>
  <c r="IM25" i="4" s="1"/>
  <c r="IG25" i="4" a="1"/>
  <c r="IG25" i="4" s="1"/>
  <c r="IO25" i="4" a="1"/>
  <c r="IO25" i="4" s="1"/>
  <c r="IR25" i="4" a="1"/>
  <c r="IR25" i="4" s="1"/>
  <c r="IN25" i="4" a="1"/>
  <c r="IN25" i="4" s="1"/>
  <c r="IC25" i="4" a="1"/>
  <c r="IC25" i="4" s="1"/>
  <c r="IH25" i="4" a="1"/>
  <c r="IH25" i="4" s="1"/>
  <c r="ID25" i="4" a="1"/>
  <c r="ID25" i="4" s="1"/>
  <c r="IF25" i="4" a="1"/>
  <c r="IF25" i="4" s="1"/>
  <c r="IL25" i="4" a="1"/>
  <c r="IL25" i="4" s="1"/>
  <c r="IP25" i="4" a="1"/>
  <c r="IP25" i="4" s="1"/>
  <c r="HZ25" i="4" a="1"/>
  <c r="HZ25" i="4" s="1"/>
  <c r="IQ25" i="4" a="1"/>
  <c r="IQ25" i="4" s="1"/>
  <c r="HY25" i="4" a="1"/>
  <c r="HY25" i="4" s="1"/>
  <c r="IB25" i="4" a="1"/>
  <c r="IB25" i="4" s="1"/>
  <c r="IE25" i="4" a="1"/>
  <c r="IE25" i="4" s="1"/>
  <c r="IJ25" i="4" a="1"/>
  <c r="IJ25" i="4" s="1"/>
  <c r="II25" i="4" a="1"/>
  <c r="II25" i="4" s="1"/>
  <c r="IK25" i="4" a="1"/>
  <c r="IK25" i="4" s="1"/>
  <c r="IA25" i="4" a="1"/>
  <c r="IA25" i="4" s="1"/>
  <c r="BD41" i="4"/>
  <c r="IR38" i="4" a="1"/>
  <c r="IR38" i="4" s="1"/>
  <c r="IH38" i="4" a="1"/>
  <c r="IH38" i="4" s="1"/>
  <c r="IQ38" i="4" a="1"/>
  <c r="IQ38" i="4" s="1"/>
  <c r="HZ38" i="4" a="1"/>
  <c r="HZ38" i="4" s="1"/>
  <c r="IC38" i="4" a="1"/>
  <c r="IC38" i="4" s="1"/>
  <c r="IA38" i="4" a="1"/>
  <c r="IA38" i="4" s="1"/>
  <c r="ID38" i="4" a="1"/>
  <c r="ID38" i="4" s="1"/>
  <c r="IM38" i="4" a="1"/>
  <c r="IM38" i="4" s="1"/>
  <c r="IL38" i="4" a="1"/>
  <c r="IL38" i="4" s="1"/>
  <c r="IG38" i="4" a="1"/>
  <c r="IG38" i="4" s="1"/>
  <c r="IN38" i="4" a="1"/>
  <c r="IN38" i="4" s="1"/>
  <c r="IE38" i="4" a="1"/>
  <c r="IE38" i="4" s="1"/>
  <c r="IP38" i="4" a="1"/>
  <c r="IP38" i="4" s="1"/>
  <c r="IO38" i="4" a="1"/>
  <c r="IO38" i="4" s="1"/>
  <c r="IB38" i="4" a="1"/>
  <c r="IB38" i="4" s="1"/>
  <c r="IK38" i="4" a="1"/>
  <c r="IK38" i="4" s="1"/>
  <c r="II38" i="4" a="1"/>
  <c r="II38" i="4" s="1"/>
  <c r="IF38" i="4" a="1"/>
  <c r="IF38" i="4" s="1"/>
  <c r="HY38" i="4" a="1"/>
  <c r="HY38" i="4" s="1"/>
  <c r="IJ38" i="4" a="1"/>
  <c r="IJ38" i="4" s="1"/>
  <c r="BE11" i="4"/>
  <c r="BD42" i="4" l="1"/>
  <c r="IB41" i="4" a="1"/>
  <c r="IB41" i="4" s="1"/>
  <c r="HZ41" i="4" a="1"/>
  <c r="HZ41" i="4" s="1"/>
  <c r="IM41" i="4" a="1"/>
  <c r="IM41" i="4" s="1"/>
  <c r="II41" i="4" a="1"/>
  <c r="II41" i="4" s="1"/>
  <c r="IN41" i="4" a="1"/>
  <c r="IN41" i="4" s="1"/>
  <c r="ID41" i="4" a="1"/>
  <c r="ID41" i="4" s="1"/>
  <c r="IF41" i="4" a="1"/>
  <c r="IF41" i="4" s="1"/>
  <c r="IA41" i="4" a="1"/>
  <c r="IA41" i="4" s="1"/>
  <c r="IH41" i="4" a="1"/>
  <c r="IH41" i="4" s="1"/>
  <c r="IJ41" i="4" a="1"/>
  <c r="IJ41" i="4" s="1"/>
  <c r="IO41" i="4" a="1"/>
  <c r="IO41" i="4" s="1"/>
  <c r="IQ41" i="4" a="1"/>
  <c r="IQ41" i="4" s="1"/>
  <c r="HY41" i="4" a="1"/>
  <c r="HY41" i="4" s="1"/>
  <c r="IC41" i="4" a="1"/>
  <c r="IC41" i="4" s="1"/>
  <c r="IK41" i="4" a="1"/>
  <c r="IK41" i="4" s="1"/>
  <c r="IG41" i="4" a="1"/>
  <c r="IG41" i="4" s="1"/>
  <c r="IP41" i="4" a="1"/>
  <c r="IP41" i="4" s="1"/>
  <c r="IR41" i="4" a="1"/>
  <c r="IR41" i="4" s="1"/>
  <c r="IE41" i="4" a="1"/>
  <c r="IE41" i="4" s="1"/>
  <c r="IL41" i="4" a="1"/>
  <c r="IL41" i="4" s="1"/>
  <c r="HY33" i="4" a="1"/>
  <c r="HY33" i="4" s="1"/>
  <c r="IN33" i="4" a="1"/>
  <c r="IN33" i="4" s="1"/>
  <c r="ID33" i="4" a="1"/>
  <c r="ID33" i="4" s="1"/>
  <c r="IK33" i="4" a="1"/>
  <c r="IK33" i="4" s="1"/>
  <c r="IQ33" i="4" a="1"/>
  <c r="IQ33" i="4" s="1"/>
  <c r="IR33" i="4" a="1"/>
  <c r="IR33" i="4" s="1"/>
  <c r="IE33" i="4" a="1"/>
  <c r="IE33" i="4" s="1"/>
  <c r="IH33" i="4" a="1"/>
  <c r="IH33" i="4" s="1"/>
  <c r="IA33" i="4" a="1"/>
  <c r="IA33" i="4" s="1"/>
  <c r="IJ33" i="4" a="1"/>
  <c r="IJ33" i="4" s="1"/>
  <c r="IG33" i="4" a="1"/>
  <c r="IG33" i="4" s="1"/>
  <c r="IM33" i="4" a="1"/>
  <c r="IM33" i="4" s="1"/>
  <c r="HZ33" i="4" a="1"/>
  <c r="HZ33" i="4" s="1"/>
  <c r="IB33" i="4" a="1"/>
  <c r="IB33" i="4" s="1"/>
  <c r="IO33" i="4" a="1"/>
  <c r="IO33" i="4" s="1"/>
  <c r="IF33" i="4" a="1"/>
  <c r="IF33" i="4" s="1"/>
  <c r="II33" i="4" a="1"/>
  <c r="II33" i="4" s="1"/>
  <c r="IC33" i="4" a="1"/>
  <c r="IC33" i="4" s="1"/>
  <c r="IL33" i="4" a="1"/>
  <c r="IL33" i="4" s="1"/>
  <c r="IP33" i="4" a="1"/>
  <c r="IP33" i="4" s="1"/>
  <c r="IP42" i="4" l="1" a="1"/>
  <c r="IP42" i="4" s="1"/>
  <c r="II42" i="4" a="1"/>
  <c r="II42" i="4" s="1"/>
  <c r="IA42" i="4" a="1"/>
  <c r="IA42" i="4" s="1"/>
  <c r="IF42" i="4" a="1"/>
  <c r="IF42" i="4" s="1"/>
  <c r="IH42" i="4" a="1"/>
  <c r="IH42" i="4" s="1"/>
  <c r="HY42" i="4" a="1"/>
  <c r="HY42" i="4" s="1"/>
  <c r="IK42" i="4" a="1"/>
  <c r="IK42" i="4" s="1"/>
  <c r="IB42" i="4" a="1"/>
  <c r="IB42" i="4" s="1"/>
  <c r="ID42" i="4" a="1"/>
  <c r="ID42" i="4" s="1"/>
  <c r="IO42" i="4" a="1"/>
  <c r="IO42" i="4" s="1"/>
  <c r="IR42" i="4" a="1"/>
  <c r="IR42" i="4" s="1"/>
  <c r="IN42" i="4" a="1"/>
  <c r="IN42" i="4" s="1"/>
  <c r="HZ42" i="4" a="1"/>
  <c r="HZ42" i="4" s="1"/>
  <c r="IM42" i="4" a="1"/>
  <c r="IM42" i="4" s="1"/>
  <c r="IC42" i="4" a="1"/>
  <c r="IC42" i="4" s="1"/>
  <c r="IL42" i="4" a="1"/>
  <c r="IL42" i="4" s="1"/>
  <c r="IQ42" i="4" a="1"/>
  <c r="IQ42" i="4" s="1"/>
  <c r="IJ42" i="4" a="1"/>
  <c r="IJ42" i="4" s="1"/>
  <c r="IE42" i="4" a="1"/>
  <c r="IE42" i="4" s="1"/>
  <c r="IG42" i="4" a="1"/>
  <c r="IG42" i="4" s="1"/>
  <c r="F72" i="29" l="1"/>
  <c r="W72" i="29" l="1"/>
  <c r="BC4" i="4"/>
  <c r="AA72" i="29" l="1"/>
  <c r="BX23" i="31"/>
  <c r="BX10" i="31" s="1"/>
  <c r="BX11" i="31" s="1"/>
  <c r="BX12" i="31" s="1"/>
  <c r="BC9" i="4"/>
  <c r="BX14" i="31" l="1"/>
  <c r="BX15" i="31" s="1"/>
  <c r="BX16" i="31" s="1"/>
  <c r="BC11" i="4" l="1"/>
  <c r="BC12" i="4" l="1"/>
  <c r="F73" i="29" l="1"/>
  <c r="V319" i="30"/>
  <c r="V339" i="30" s="1"/>
  <c r="BC13" i="4"/>
  <c r="W73" i="29" l="1"/>
  <c r="F319" i="29"/>
  <c r="F339" i="29" s="1"/>
  <c r="BC14" i="4"/>
  <c r="BD4" i="4"/>
  <c r="BY23" i="31" l="1"/>
  <c r="BY10" i="31" s="1"/>
  <c r="BY11" i="31" s="1"/>
  <c r="BY12" i="31" s="1"/>
  <c r="AA73" i="29"/>
  <c r="BD9" i="4"/>
  <c r="BC16" i="4"/>
  <c r="BY14" i="31" l="1"/>
  <c r="BY15" i="31" s="1"/>
  <c r="BY16" i="31" s="1"/>
  <c r="BD11" i="4" l="1"/>
  <c r="BD13" i="4" l="1"/>
  <c r="ID11" i="4"/>
  <c r="BD12" i="4"/>
  <c r="BD14" i="4" l="1"/>
  <c r="BD16" i="4" l="1"/>
  <c r="AI76" i="30" l="1"/>
  <c r="AI80" i="30"/>
  <c r="AI84" i="30"/>
  <c r="AI88" i="30"/>
  <c r="AI92" i="30"/>
  <c r="AI96" i="30"/>
  <c r="AI100" i="30"/>
  <c r="AI101" i="30"/>
  <c r="AI104" i="30"/>
  <c r="AI108" i="30"/>
  <c r="AI120" i="30"/>
  <c r="AI121" i="30"/>
  <c r="AI124" i="30"/>
  <c r="AI128" i="30"/>
  <c r="AI132" i="30"/>
  <c r="AI133" i="30"/>
  <c r="AI136" i="30"/>
  <c r="AI140" i="30"/>
  <c r="AI144" i="30"/>
  <c r="AI148" i="30"/>
  <c r="AI152" i="30"/>
  <c r="AI160" i="30"/>
  <c r="AI164" i="30"/>
  <c r="AI165" i="30"/>
  <c r="AI185" i="30"/>
  <c r="AI197" i="30"/>
  <c r="AI206" i="30"/>
  <c r="AI208" i="30"/>
  <c r="AI218" i="30"/>
  <c r="AI194" i="30"/>
  <c r="AI190" i="30"/>
  <c r="AI186" i="30"/>
  <c r="AI182" i="30"/>
  <c r="AI178" i="30"/>
  <c r="AI174" i="30"/>
  <c r="AI170" i="30"/>
  <c r="AI166" i="30"/>
  <c r="AI162" i="30"/>
  <c r="AI158" i="30"/>
  <c r="AI154" i="30"/>
  <c r="AI150" i="30"/>
  <c r="AI146" i="30"/>
  <c r="AI142" i="30"/>
  <c r="AI138" i="30"/>
  <c r="AI126" i="30"/>
  <c r="AI122" i="30"/>
  <c r="AI118" i="30"/>
  <c r="AI114" i="30"/>
  <c r="AI110" i="30"/>
  <c r="AI106" i="30"/>
  <c r="AI102" i="30"/>
  <c r="AI98" i="30"/>
  <c r="AI94" i="30"/>
  <c r="AI86" i="30"/>
  <c r="AI82" i="30"/>
  <c r="AI78" i="30"/>
  <c r="AI74" i="30"/>
  <c r="AI223" i="30"/>
  <c r="AI219" i="30"/>
  <c r="AI215" i="30"/>
  <c r="AI211" i="30"/>
  <c r="AI207" i="30"/>
  <c r="AI203" i="30"/>
  <c r="AI199" i="30"/>
  <c r="AI195" i="30"/>
  <c r="AI191" i="30"/>
  <c r="AI187" i="30"/>
  <c r="AI183" i="30"/>
  <c r="AI179" i="30"/>
  <c r="AI175" i="30"/>
  <c r="AI171" i="30"/>
  <c r="AI167" i="30"/>
  <c r="AI163" i="30"/>
  <c r="AI159" i="30"/>
  <c r="AI155" i="30"/>
  <c r="AI151" i="30"/>
  <c r="AI147" i="30"/>
  <c r="AI143" i="30"/>
  <c r="AI139" i="30"/>
  <c r="AI135" i="30"/>
  <c r="AI131" i="30"/>
  <c r="AI123" i="30"/>
  <c r="AI119" i="30"/>
  <c r="AI115" i="30"/>
  <c r="AI111" i="30"/>
  <c r="AI107" i="30"/>
  <c r="AI103" i="30"/>
  <c r="AI99" i="30"/>
  <c r="AI95" i="30"/>
  <c r="AI91" i="30"/>
  <c r="AI83" i="30"/>
  <c r="AI79" i="30"/>
  <c r="AI75" i="30"/>
  <c r="AI224" i="30"/>
  <c r="AI220" i="30"/>
  <c r="AI216" i="30"/>
  <c r="AI212" i="30"/>
  <c r="AI204" i="30"/>
  <c r="AI200" i="30"/>
  <c r="AI213" i="30"/>
  <c r="AI209" i="30"/>
  <c r="AJ209" i="30" s="1"/>
  <c r="AI205" i="30"/>
  <c r="AI201" i="30"/>
  <c r="AI192" i="30"/>
  <c r="AI188" i="30"/>
  <c r="AI184" i="30"/>
  <c r="AI180" i="30"/>
  <c r="AI172" i="30"/>
  <c r="AI168" i="30"/>
  <c r="AI176" i="30"/>
  <c r="AI226" i="30"/>
  <c r="AI222" i="30"/>
  <c r="AI214" i="30"/>
  <c r="AI210" i="30"/>
  <c r="AI202" i="30"/>
  <c r="AI198" i="30"/>
  <c r="AI193" i="30"/>
  <c r="AI189" i="30"/>
  <c r="AI181" i="30"/>
  <c r="AI177" i="30"/>
  <c r="AI173" i="30"/>
  <c r="AI169" i="30"/>
  <c r="AI161" i="30"/>
  <c r="AI157" i="30"/>
  <c r="AI145" i="30"/>
  <c r="AI141" i="30"/>
  <c r="AI137" i="30"/>
  <c r="AI129" i="30"/>
  <c r="AI125" i="30"/>
  <c r="AI117" i="30"/>
  <c r="AI113" i="30"/>
  <c r="AI109" i="30"/>
  <c r="AI97" i="30"/>
  <c r="AI93" i="30"/>
  <c r="AI85" i="30"/>
  <c r="AI81" i="30"/>
  <c r="AI77" i="30"/>
  <c r="AI89" i="30"/>
  <c r="AI153" i="30"/>
  <c r="AI196" i="30"/>
  <c r="AI217" i="30"/>
  <c r="O125" i="29" l="1"/>
  <c r="W125" i="29" s="1"/>
  <c r="BG125" i="30"/>
  <c r="AK125" i="30"/>
  <c r="AJ125" i="30"/>
  <c r="O173" i="29"/>
  <c r="W173" i="29" s="1"/>
  <c r="BG173" i="30"/>
  <c r="AK173" i="30"/>
  <c r="AJ173" i="30"/>
  <c r="BF173" i="30" s="1"/>
  <c r="O103" i="29"/>
  <c r="W103" i="29" s="1"/>
  <c r="BG103" i="30"/>
  <c r="AJ103" i="30"/>
  <c r="AK103" i="30"/>
  <c r="O89" i="29"/>
  <c r="W89" i="29" s="1"/>
  <c r="BG89" i="30"/>
  <c r="AJ89" i="30"/>
  <c r="AK89" i="30"/>
  <c r="O93" i="29"/>
  <c r="W93" i="29" s="1"/>
  <c r="BG93" i="30"/>
  <c r="AJ93" i="30"/>
  <c r="AK93" i="30"/>
  <c r="O117" i="29"/>
  <c r="W117" i="29" s="1"/>
  <c r="BG117" i="30"/>
  <c r="AK117" i="30"/>
  <c r="AJ117" i="30"/>
  <c r="O141" i="29"/>
  <c r="W141" i="29" s="1"/>
  <c r="BG141" i="30"/>
  <c r="AJ141" i="30"/>
  <c r="AK141" i="30"/>
  <c r="O169" i="29"/>
  <c r="W169" i="29" s="1"/>
  <c r="BG169" i="30"/>
  <c r="AK169" i="30"/>
  <c r="AJ169" i="30"/>
  <c r="BF169" i="30" s="1"/>
  <c r="O189" i="29"/>
  <c r="W189" i="29" s="1"/>
  <c r="BG189" i="30"/>
  <c r="AK189" i="30"/>
  <c r="AJ189" i="30"/>
  <c r="O210" i="29"/>
  <c r="W210" i="29" s="1"/>
  <c r="BG210" i="30"/>
  <c r="AJ210" i="30"/>
  <c r="AK210" i="30"/>
  <c r="O172" i="29"/>
  <c r="W172" i="29" s="1"/>
  <c r="BG172" i="30"/>
  <c r="AJ172" i="30"/>
  <c r="AK172" i="30"/>
  <c r="O192" i="29"/>
  <c r="W192" i="29" s="1"/>
  <c r="BG192" i="30"/>
  <c r="AJ192" i="30"/>
  <c r="AK192" i="30"/>
  <c r="O213" i="29"/>
  <c r="W213" i="29" s="1"/>
  <c r="BG213" i="30"/>
  <c r="AK213" i="30"/>
  <c r="AJ213" i="30"/>
  <c r="O200" i="29"/>
  <c r="W200" i="29" s="1"/>
  <c r="BG200" i="30"/>
  <c r="AJ200" i="30"/>
  <c r="AK200" i="30"/>
  <c r="O220" i="29"/>
  <c r="W220" i="29" s="1"/>
  <c r="BG220" i="30"/>
  <c r="AK220" i="30"/>
  <c r="AJ220" i="30"/>
  <c r="O79" i="29"/>
  <c r="W79" i="29" s="1"/>
  <c r="BG79" i="30"/>
  <c r="AK79" i="30"/>
  <c r="AJ79" i="30"/>
  <c r="O99" i="29"/>
  <c r="W99" i="29" s="1"/>
  <c r="BG99" i="30"/>
  <c r="AJ99" i="30"/>
  <c r="AK99" i="30"/>
  <c r="O115" i="29"/>
  <c r="W115" i="29" s="1"/>
  <c r="BG115" i="30"/>
  <c r="AK115" i="30"/>
  <c r="AJ115" i="30"/>
  <c r="O135" i="29"/>
  <c r="W135" i="29" s="1"/>
  <c r="BG135" i="30"/>
  <c r="AK135" i="30"/>
  <c r="AJ135" i="30"/>
  <c r="BF135" i="30" s="1"/>
  <c r="O151" i="29"/>
  <c r="W151" i="29" s="1"/>
  <c r="BG151" i="30"/>
  <c r="AJ151" i="30"/>
  <c r="AK151" i="30"/>
  <c r="O167" i="29"/>
  <c r="AI327" i="30"/>
  <c r="BG167" i="30"/>
  <c r="AK167" i="30"/>
  <c r="AJ167" i="30"/>
  <c r="O183" i="29"/>
  <c r="W183" i="29" s="1"/>
  <c r="BG183" i="30"/>
  <c r="AJ183" i="30"/>
  <c r="AK183" i="30"/>
  <c r="O199" i="29"/>
  <c r="W199" i="29" s="1"/>
  <c r="BG199" i="30"/>
  <c r="AJ199" i="30"/>
  <c r="AK199" i="30"/>
  <c r="O215" i="29"/>
  <c r="BG215" i="30"/>
  <c r="AK215" i="30"/>
  <c r="AJ215" i="30"/>
  <c r="O74" i="29"/>
  <c r="BG74" i="30"/>
  <c r="AJ74" i="30"/>
  <c r="AK74" i="30"/>
  <c r="AI319" i="30"/>
  <c r="O94" i="29"/>
  <c r="W94" i="29" s="1"/>
  <c r="BG94" i="30"/>
  <c r="AK94" i="30"/>
  <c r="AJ94" i="30"/>
  <c r="O110" i="29"/>
  <c r="W110" i="29" s="1"/>
  <c r="BG110" i="30"/>
  <c r="AJ110" i="30"/>
  <c r="AK110" i="30"/>
  <c r="O126" i="29"/>
  <c r="W126" i="29" s="1"/>
  <c r="BG126" i="30"/>
  <c r="AJ126" i="30"/>
  <c r="AK126" i="30"/>
  <c r="O150" i="29"/>
  <c r="W150" i="29" s="1"/>
  <c r="BG150" i="30"/>
  <c r="AK150" i="30"/>
  <c r="AJ150" i="30"/>
  <c r="BF150" i="30" s="1"/>
  <c r="O166" i="29"/>
  <c r="W166" i="29" s="1"/>
  <c r="BG166" i="30"/>
  <c r="AJ166" i="30"/>
  <c r="AK166" i="30"/>
  <c r="O182" i="29"/>
  <c r="W182" i="29" s="1"/>
  <c r="BG182" i="30"/>
  <c r="AJ182" i="30"/>
  <c r="AK182" i="30"/>
  <c r="O218" i="29"/>
  <c r="W218" i="29" s="1"/>
  <c r="BG218" i="30"/>
  <c r="AJ218" i="30"/>
  <c r="BF218" i="30" s="1"/>
  <c r="AK218" i="30"/>
  <c r="O164" i="29"/>
  <c r="W164" i="29" s="1"/>
  <c r="BG164" i="30"/>
  <c r="AK164" i="30"/>
  <c r="AJ164" i="30"/>
  <c r="O160" i="29"/>
  <c r="W160" i="29" s="1"/>
  <c r="BG160" i="30"/>
  <c r="AJ160" i="30"/>
  <c r="BF160" i="30" s="1"/>
  <c r="AK160" i="30"/>
  <c r="O124" i="29"/>
  <c r="W124" i="29" s="1"/>
  <c r="BG124" i="30"/>
  <c r="AJ124" i="30"/>
  <c r="AK124" i="30"/>
  <c r="O120" i="29"/>
  <c r="W120" i="29" s="1"/>
  <c r="BG120" i="30"/>
  <c r="AJ120" i="30"/>
  <c r="AK120" i="30"/>
  <c r="O84" i="29"/>
  <c r="W84" i="29" s="1"/>
  <c r="BG84" i="30"/>
  <c r="AJ84" i="30"/>
  <c r="AK84" i="30"/>
  <c r="O80" i="29"/>
  <c r="BG80" i="30"/>
  <c r="AJ80" i="30"/>
  <c r="AK80" i="30"/>
  <c r="O76" i="29"/>
  <c r="W76" i="29" s="1"/>
  <c r="BG76" i="30"/>
  <c r="AJ76" i="30"/>
  <c r="BF76" i="30" s="1"/>
  <c r="AK76" i="30"/>
  <c r="O77" i="29"/>
  <c r="W77" i="29" s="1"/>
  <c r="BG77" i="30"/>
  <c r="AK77" i="30"/>
  <c r="AJ77" i="30"/>
  <c r="O214" i="29"/>
  <c r="W214" i="29" s="1"/>
  <c r="BG214" i="30"/>
  <c r="AK214" i="30"/>
  <c r="AJ214" i="30"/>
  <c r="O204" i="29"/>
  <c r="W204" i="29" s="1"/>
  <c r="BG204" i="30"/>
  <c r="AK204" i="30"/>
  <c r="AJ204" i="30"/>
  <c r="O83" i="29"/>
  <c r="W83" i="29" s="1"/>
  <c r="BG83" i="30"/>
  <c r="AJ83" i="30"/>
  <c r="AK83" i="30"/>
  <c r="O155" i="29"/>
  <c r="W155" i="29" s="1"/>
  <c r="BG155" i="30"/>
  <c r="AK155" i="30"/>
  <c r="AJ155" i="30"/>
  <c r="O203" i="29"/>
  <c r="AI330" i="30"/>
  <c r="BG203" i="30"/>
  <c r="AJ203" i="30"/>
  <c r="AK203" i="30"/>
  <c r="O114" i="29"/>
  <c r="W114" i="29" s="1"/>
  <c r="BG114" i="30"/>
  <c r="AJ114" i="30"/>
  <c r="AK114" i="30"/>
  <c r="O186" i="29"/>
  <c r="W186" i="29" s="1"/>
  <c r="BG186" i="30"/>
  <c r="AK186" i="30"/>
  <c r="AJ186" i="30"/>
  <c r="O108" i="29"/>
  <c r="W108" i="29" s="1"/>
  <c r="BG108" i="30"/>
  <c r="AJ108" i="30"/>
  <c r="AK108" i="30"/>
  <c r="O81" i="29"/>
  <c r="W81" i="29" s="1"/>
  <c r="BG81" i="30"/>
  <c r="AJ81" i="30"/>
  <c r="AK81" i="30"/>
  <c r="O177" i="29"/>
  <c r="W177" i="29" s="1"/>
  <c r="BG177" i="30"/>
  <c r="AK177" i="30"/>
  <c r="AJ177" i="30"/>
  <c r="O222" i="29"/>
  <c r="W222" i="29" s="1"/>
  <c r="BG222" i="30"/>
  <c r="AJ222" i="30"/>
  <c r="AK222" i="30"/>
  <c r="O205" i="29"/>
  <c r="W205" i="29" s="1"/>
  <c r="BG205" i="30"/>
  <c r="AJ205" i="30"/>
  <c r="AK205" i="30"/>
  <c r="O212" i="29"/>
  <c r="W212" i="29" s="1"/>
  <c r="BG212" i="30"/>
  <c r="AK212" i="30"/>
  <c r="AJ212" i="30"/>
  <c r="O91" i="29"/>
  <c r="W91" i="29" s="1"/>
  <c r="BG91" i="30"/>
  <c r="AK91" i="30"/>
  <c r="AJ91" i="30"/>
  <c r="O107" i="29"/>
  <c r="BG107" i="30"/>
  <c r="AJ107" i="30"/>
  <c r="AK107" i="30"/>
  <c r="O123" i="29"/>
  <c r="W123" i="29" s="1"/>
  <c r="BG123" i="30"/>
  <c r="AJ123" i="30"/>
  <c r="AK123" i="30"/>
  <c r="O143" i="29"/>
  <c r="W143" i="29" s="1"/>
  <c r="BG143" i="30"/>
  <c r="AK143" i="30"/>
  <c r="AJ143" i="30"/>
  <c r="O159" i="29"/>
  <c r="W159" i="29" s="1"/>
  <c r="BG159" i="30"/>
  <c r="AJ159" i="30"/>
  <c r="AK159" i="30"/>
  <c r="O175" i="29"/>
  <c r="W175" i="29" s="1"/>
  <c r="BG175" i="30"/>
  <c r="AK175" i="30"/>
  <c r="AJ175" i="30"/>
  <c r="O191" i="29"/>
  <c r="AI329" i="30"/>
  <c r="BG191" i="30"/>
  <c r="AJ191" i="30"/>
  <c r="AK191" i="30"/>
  <c r="O207" i="29"/>
  <c r="W207" i="29" s="1"/>
  <c r="BG207" i="30"/>
  <c r="AJ207" i="30"/>
  <c r="AK207" i="30"/>
  <c r="O223" i="29"/>
  <c r="W223" i="29" s="1"/>
  <c r="BG223" i="30"/>
  <c r="AK223" i="30"/>
  <c r="AJ223" i="30"/>
  <c r="O82" i="29"/>
  <c r="W82" i="29" s="1"/>
  <c r="BG82" i="30"/>
  <c r="AJ82" i="30"/>
  <c r="AK82" i="30"/>
  <c r="O102" i="29"/>
  <c r="W102" i="29" s="1"/>
  <c r="BG102" i="30"/>
  <c r="AK102" i="30"/>
  <c r="AJ102" i="30"/>
  <c r="O118" i="29"/>
  <c r="W118" i="29" s="1"/>
  <c r="BG118" i="30"/>
  <c r="AJ118" i="30"/>
  <c r="AK118" i="30"/>
  <c r="O142" i="29"/>
  <c r="W142" i="29" s="1"/>
  <c r="BG142" i="30"/>
  <c r="AK142" i="30"/>
  <c r="AJ142" i="30"/>
  <c r="O158" i="29"/>
  <c r="W158" i="29" s="1"/>
  <c r="BG158" i="30"/>
  <c r="AJ158" i="30"/>
  <c r="AK158" i="30"/>
  <c r="O174" i="29"/>
  <c r="W174" i="29" s="1"/>
  <c r="BG174" i="30"/>
  <c r="AK174" i="30"/>
  <c r="AJ174" i="30"/>
  <c r="O190" i="29"/>
  <c r="W190" i="29" s="1"/>
  <c r="BG190" i="30"/>
  <c r="AK190" i="30"/>
  <c r="AJ190" i="30"/>
  <c r="O208" i="29"/>
  <c r="W208" i="29" s="1"/>
  <c r="BG208" i="30"/>
  <c r="AK208" i="30"/>
  <c r="AJ208" i="30"/>
  <c r="O197" i="29"/>
  <c r="W197" i="29" s="1"/>
  <c r="BG197" i="30"/>
  <c r="AK197" i="30"/>
  <c r="AJ197" i="30"/>
  <c r="O148" i="29"/>
  <c r="W148" i="29" s="1"/>
  <c r="BG148" i="30"/>
  <c r="AJ148" i="30"/>
  <c r="AK148" i="30"/>
  <c r="O144" i="29"/>
  <c r="W144" i="29" s="1"/>
  <c r="BG144" i="30"/>
  <c r="AK144" i="30"/>
  <c r="AJ144" i="30"/>
  <c r="O140" i="29"/>
  <c r="W140" i="29" s="1"/>
  <c r="BG140" i="30"/>
  <c r="AK140" i="30"/>
  <c r="AJ140" i="30"/>
  <c r="O133" i="29"/>
  <c r="W133" i="29" s="1"/>
  <c r="BG133" i="30"/>
  <c r="AK133" i="30"/>
  <c r="AJ133" i="30"/>
  <c r="BF133" i="30" s="1"/>
  <c r="O104" i="29"/>
  <c r="W104" i="29" s="1"/>
  <c r="BG104" i="30"/>
  <c r="AK104" i="30"/>
  <c r="AJ104" i="30"/>
  <c r="O100" i="29"/>
  <c r="W100" i="29" s="1"/>
  <c r="BG100" i="30"/>
  <c r="AK100" i="30"/>
  <c r="AJ100" i="30"/>
  <c r="O96" i="29"/>
  <c r="W96" i="29" s="1"/>
  <c r="BG96" i="30"/>
  <c r="AK96" i="30"/>
  <c r="AJ96" i="30"/>
  <c r="O217" i="29"/>
  <c r="W217" i="29" s="1"/>
  <c r="BG217" i="30"/>
  <c r="AJ217" i="30"/>
  <c r="AK217" i="30"/>
  <c r="O97" i="29"/>
  <c r="W97" i="29" s="1"/>
  <c r="BG97" i="30"/>
  <c r="AK97" i="30"/>
  <c r="AJ97" i="30"/>
  <c r="O145" i="29"/>
  <c r="W145" i="29" s="1"/>
  <c r="BG145" i="30"/>
  <c r="AK145" i="30"/>
  <c r="AJ145" i="30"/>
  <c r="BF145" i="30" s="1"/>
  <c r="O193" i="29"/>
  <c r="W193" i="29" s="1"/>
  <c r="BG193" i="30"/>
  <c r="AJ193" i="30"/>
  <c r="BF193" i="30" s="1"/>
  <c r="AK193" i="30"/>
  <c r="O180" i="29"/>
  <c r="W180" i="29" s="1"/>
  <c r="BG180" i="30"/>
  <c r="AK180" i="30"/>
  <c r="AJ180" i="30"/>
  <c r="O201" i="29"/>
  <c r="W201" i="29" s="1"/>
  <c r="BG201" i="30"/>
  <c r="AJ201" i="30"/>
  <c r="AK201" i="30"/>
  <c r="O224" i="29"/>
  <c r="W224" i="29" s="1"/>
  <c r="BG224" i="30"/>
  <c r="AK224" i="30"/>
  <c r="AJ224" i="30"/>
  <c r="O119" i="29"/>
  <c r="BG119" i="30"/>
  <c r="AJ119" i="30"/>
  <c r="AK119" i="30"/>
  <c r="O139" i="29"/>
  <c r="W139" i="29" s="1"/>
  <c r="BG139" i="30"/>
  <c r="AJ139" i="30"/>
  <c r="AK139" i="30"/>
  <c r="O171" i="29"/>
  <c r="W171" i="29" s="1"/>
  <c r="BG171" i="30"/>
  <c r="AJ171" i="30"/>
  <c r="AK171" i="30"/>
  <c r="O187" i="29"/>
  <c r="W187" i="29" s="1"/>
  <c r="BG187" i="30"/>
  <c r="AJ187" i="30"/>
  <c r="AK187" i="30"/>
  <c r="O219" i="29"/>
  <c r="W219" i="29" s="1"/>
  <c r="BG219" i="30"/>
  <c r="AJ219" i="30"/>
  <c r="AK219" i="30"/>
  <c r="O78" i="29"/>
  <c r="W78" i="29" s="1"/>
  <c r="BG78" i="30"/>
  <c r="AJ78" i="30"/>
  <c r="BF78" i="30" s="1"/>
  <c r="AK78" i="30"/>
  <c r="O98" i="29"/>
  <c r="W98" i="29" s="1"/>
  <c r="BG98" i="30"/>
  <c r="AJ98" i="30"/>
  <c r="AK98" i="30"/>
  <c r="O138" i="29"/>
  <c r="W138" i="29" s="1"/>
  <c r="BG138" i="30"/>
  <c r="AK138" i="30"/>
  <c r="AJ138" i="30"/>
  <c r="O154" i="29"/>
  <c r="W154" i="29" s="1"/>
  <c r="BG154" i="30"/>
  <c r="AK154" i="30"/>
  <c r="AJ154" i="30"/>
  <c r="O170" i="29"/>
  <c r="W170" i="29" s="1"/>
  <c r="BG170" i="30"/>
  <c r="AJ170" i="30"/>
  <c r="AK170" i="30"/>
  <c r="O206" i="29"/>
  <c r="W206" i="29" s="1"/>
  <c r="BG206" i="30"/>
  <c r="AJ206" i="30"/>
  <c r="BF206" i="30" s="1"/>
  <c r="AK206" i="30"/>
  <c r="O152" i="29"/>
  <c r="W152" i="29" s="1"/>
  <c r="BG152" i="30"/>
  <c r="AJ152" i="30"/>
  <c r="AK152" i="30"/>
  <c r="O101" i="29"/>
  <c r="W101" i="29" s="1"/>
  <c r="BG101" i="30"/>
  <c r="AK101" i="30"/>
  <c r="AJ101" i="30"/>
  <c r="O196" i="29"/>
  <c r="W196" i="29" s="1"/>
  <c r="BG196" i="30"/>
  <c r="AJ196" i="30"/>
  <c r="AK196" i="30"/>
  <c r="O109" i="29"/>
  <c r="W109" i="29" s="1"/>
  <c r="BG109" i="30"/>
  <c r="AK109" i="30"/>
  <c r="AJ109" i="30"/>
  <c r="O129" i="29"/>
  <c r="W129" i="29" s="1"/>
  <c r="BG129" i="30"/>
  <c r="AJ129" i="30"/>
  <c r="AK129" i="30"/>
  <c r="O157" i="29"/>
  <c r="W157" i="29" s="1"/>
  <c r="BG157" i="30"/>
  <c r="AK157" i="30"/>
  <c r="AJ157" i="30"/>
  <c r="BF157" i="30" s="1"/>
  <c r="O198" i="29"/>
  <c r="W198" i="29" s="1"/>
  <c r="BG198" i="30"/>
  <c r="AK198" i="30"/>
  <c r="AJ198" i="30"/>
  <c r="O176" i="29"/>
  <c r="W176" i="29" s="1"/>
  <c r="BG176" i="30"/>
  <c r="AJ176" i="30"/>
  <c r="AK176" i="30"/>
  <c r="O184" i="29"/>
  <c r="W184" i="29" s="1"/>
  <c r="BG184" i="30"/>
  <c r="AK184" i="30"/>
  <c r="AJ184" i="30"/>
  <c r="O153" i="29"/>
  <c r="W153" i="29" s="1"/>
  <c r="BG153" i="30"/>
  <c r="AK153" i="30"/>
  <c r="AJ153" i="30"/>
  <c r="O85" i="29"/>
  <c r="W85" i="29" s="1"/>
  <c r="BG85" i="30"/>
  <c r="AK85" i="30"/>
  <c r="AJ85" i="30"/>
  <c r="O113" i="29"/>
  <c r="W113" i="29" s="1"/>
  <c r="BG113" i="30"/>
  <c r="AK113" i="30"/>
  <c r="AJ113" i="30"/>
  <c r="O137" i="29"/>
  <c r="W137" i="29" s="1"/>
  <c r="BG137" i="30"/>
  <c r="AK137" i="30"/>
  <c r="AJ137" i="30"/>
  <c r="O161" i="29"/>
  <c r="W161" i="29" s="1"/>
  <c r="BG161" i="30"/>
  <c r="AK161" i="30"/>
  <c r="AJ161" i="30"/>
  <c r="O181" i="29"/>
  <c r="W181" i="29" s="1"/>
  <c r="BG181" i="30"/>
  <c r="AJ181" i="30"/>
  <c r="BF181" i="30" s="1"/>
  <c r="AK181" i="30"/>
  <c r="O202" i="29"/>
  <c r="W202" i="29" s="1"/>
  <c r="BG202" i="30"/>
  <c r="AK202" i="30"/>
  <c r="AJ202" i="30"/>
  <c r="O226" i="29"/>
  <c r="W226" i="29" s="1"/>
  <c r="BG226" i="30"/>
  <c r="AJ226" i="30"/>
  <c r="BF226" i="30" s="1"/>
  <c r="AK226" i="30"/>
  <c r="O168" i="29"/>
  <c r="W168" i="29" s="1"/>
  <c r="BG168" i="30"/>
  <c r="AK168" i="30"/>
  <c r="AJ168" i="30"/>
  <c r="O188" i="29"/>
  <c r="W188" i="29" s="1"/>
  <c r="BG188" i="30"/>
  <c r="AJ188" i="30"/>
  <c r="AK188" i="30"/>
  <c r="O209" i="29"/>
  <c r="W209" i="29" s="1"/>
  <c r="BG209" i="30"/>
  <c r="AK209" i="30"/>
  <c r="O216" i="29"/>
  <c r="W216" i="29" s="1"/>
  <c r="BG216" i="30"/>
  <c r="AK216" i="30"/>
  <c r="AJ216" i="30"/>
  <c r="O75" i="29"/>
  <c r="W75" i="29" s="1"/>
  <c r="BG75" i="30"/>
  <c r="AJ75" i="30"/>
  <c r="AK75" i="30"/>
  <c r="O95" i="29"/>
  <c r="W95" i="29" s="1"/>
  <c r="BG95" i="30"/>
  <c r="AK95" i="30"/>
  <c r="AJ95" i="30"/>
  <c r="O111" i="29"/>
  <c r="W111" i="29" s="1"/>
  <c r="BG111" i="30"/>
  <c r="AJ111" i="30"/>
  <c r="AK111" i="30"/>
  <c r="O131" i="29"/>
  <c r="BG131" i="30"/>
  <c r="AK131" i="30"/>
  <c r="AJ131" i="30"/>
  <c r="O147" i="29"/>
  <c r="W147" i="29" s="1"/>
  <c r="BG147" i="30"/>
  <c r="AJ147" i="30"/>
  <c r="BF147" i="30" s="1"/>
  <c r="AK147" i="30"/>
  <c r="O163" i="29"/>
  <c r="W163" i="29" s="1"/>
  <c r="BG163" i="30"/>
  <c r="AJ163" i="30"/>
  <c r="AK163" i="30"/>
  <c r="AI328" i="30"/>
  <c r="O179" i="29"/>
  <c r="BG179" i="30"/>
  <c r="AJ179" i="30"/>
  <c r="AK179" i="30"/>
  <c r="O195" i="29"/>
  <c r="W195" i="29" s="1"/>
  <c r="BG195" i="30"/>
  <c r="AK195" i="30"/>
  <c r="AJ195" i="30"/>
  <c r="O211" i="29"/>
  <c r="W211" i="29" s="1"/>
  <c r="BG211" i="30"/>
  <c r="AK211" i="30"/>
  <c r="AJ211" i="30"/>
  <c r="O86" i="29"/>
  <c r="W86" i="29" s="1"/>
  <c r="BG86" i="30"/>
  <c r="AJ86" i="30"/>
  <c r="AK86" i="30"/>
  <c r="O106" i="29"/>
  <c r="W106" i="29" s="1"/>
  <c r="BG106" i="30"/>
  <c r="AJ106" i="30"/>
  <c r="AK106" i="30"/>
  <c r="O122" i="29"/>
  <c r="W122" i="29" s="1"/>
  <c r="BG122" i="30"/>
  <c r="AJ122" i="30"/>
  <c r="AK122" i="30"/>
  <c r="O146" i="29"/>
  <c r="W146" i="29" s="1"/>
  <c r="BG146" i="30"/>
  <c r="AK146" i="30"/>
  <c r="AJ146" i="30"/>
  <c r="O162" i="29"/>
  <c r="W162" i="29" s="1"/>
  <c r="BG162" i="30"/>
  <c r="AK162" i="30"/>
  <c r="AJ162" i="30"/>
  <c r="BF162" i="30" s="1"/>
  <c r="O178" i="29"/>
  <c r="W178" i="29" s="1"/>
  <c r="BG178" i="30"/>
  <c r="AK178" i="30"/>
  <c r="AJ178" i="30"/>
  <c r="O194" i="29"/>
  <c r="W194" i="29" s="1"/>
  <c r="BG194" i="30"/>
  <c r="AK194" i="30"/>
  <c r="AJ194" i="30"/>
  <c r="O185" i="29"/>
  <c r="W185" i="29" s="1"/>
  <c r="BG185" i="30"/>
  <c r="AJ185" i="30"/>
  <c r="AK185" i="30"/>
  <c r="O165" i="29"/>
  <c r="W165" i="29" s="1"/>
  <c r="BG165" i="30"/>
  <c r="AK165" i="30"/>
  <c r="AJ165" i="30"/>
  <c r="O136" i="29"/>
  <c r="W136" i="29" s="1"/>
  <c r="BG136" i="30"/>
  <c r="AK136" i="30"/>
  <c r="AJ136" i="30"/>
  <c r="O132" i="29"/>
  <c r="W132" i="29" s="1"/>
  <c r="BG132" i="30"/>
  <c r="AK132" i="30"/>
  <c r="AJ132" i="30"/>
  <c r="O128" i="29"/>
  <c r="W128" i="29" s="1"/>
  <c r="BG128" i="30"/>
  <c r="AJ128" i="30"/>
  <c r="AK128" i="30"/>
  <c r="O121" i="29"/>
  <c r="W121" i="29" s="1"/>
  <c r="BG121" i="30"/>
  <c r="AJ121" i="30"/>
  <c r="BF121" i="30" s="1"/>
  <c r="AK121" i="30"/>
  <c r="O92" i="29"/>
  <c r="W92" i="29" s="1"/>
  <c r="BG92" i="30"/>
  <c r="AJ92" i="30"/>
  <c r="AK92" i="30"/>
  <c r="O88" i="29"/>
  <c r="W88" i="29" s="1"/>
  <c r="BG88" i="30"/>
  <c r="AK88" i="30"/>
  <c r="AJ88" i="30"/>
  <c r="AI225" i="30"/>
  <c r="AI221" i="30"/>
  <c r="AI156" i="30"/>
  <c r="AI149" i="30"/>
  <c r="AI325" i="30" s="1"/>
  <c r="AI134" i="30"/>
  <c r="AI324" i="30" s="1"/>
  <c r="AI130" i="30"/>
  <c r="AI323" i="30" s="1"/>
  <c r="AI127" i="30"/>
  <c r="AI116" i="30"/>
  <c r="AI112" i="30"/>
  <c r="AI105" i="30"/>
  <c r="AI90" i="30"/>
  <c r="AI87" i="30"/>
  <c r="AA123" i="29" l="1"/>
  <c r="AA205" i="29"/>
  <c r="AA222" i="29"/>
  <c r="AA108" i="29"/>
  <c r="AA114" i="29"/>
  <c r="AA151" i="29"/>
  <c r="AA99" i="29"/>
  <c r="AA200" i="29"/>
  <c r="AA192" i="29"/>
  <c r="AA172" i="29"/>
  <c r="AA210" i="29"/>
  <c r="AA141" i="29"/>
  <c r="AA93" i="29"/>
  <c r="AA103" i="29"/>
  <c r="AA92" i="29"/>
  <c r="AA128" i="29"/>
  <c r="AA185" i="29"/>
  <c r="AA122" i="29"/>
  <c r="AA106" i="29"/>
  <c r="AA120" i="29"/>
  <c r="AA124" i="29"/>
  <c r="AA164" i="29"/>
  <c r="AA182" i="29"/>
  <c r="AA166" i="29"/>
  <c r="AA126" i="29"/>
  <c r="AA110" i="29"/>
  <c r="AA94" i="29"/>
  <c r="AA163" i="29"/>
  <c r="AA224" i="29"/>
  <c r="AA180" i="29"/>
  <c r="AA97" i="29"/>
  <c r="AA96" i="29"/>
  <c r="AA100" i="29"/>
  <c r="AA104" i="29"/>
  <c r="AA140" i="29"/>
  <c r="AA144" i="29"/>
  <c r="AA197" i="29"/>
  <c r="AA208" i="29"/>
  <c r="AA190" i="29"/>
  <c r="AA174" i="29"/>
  <c r="AA142" i="29"/>
  <c r="AA102" i="29"/>
  <c r="AA223" i="29"/>
  <c r="O221" i="29"/>
  <c r="W221" i="29" s="1"/>
  <c r="BG221" i="30"/>
  <c r="AJ221" i="30"/>
  <c r="AK221" i="30"/>
  <c r="AN88" i="30"/>
  <c r="BF88" i="30"/>
  <c r="BF132" i="30"/>
  <c r="AN132" i="30"/>
  <c r="BF136" i="30"/>
  <c r="AN136" i="30"/>
  <c r="BF165" i="30"/>
  <c r="AN165" i="30"/>
  <c r="BF194" i="30"/>
  <c r="AN194" i="30"/>
  <c r="BF178" i="30"/>
  <c r="AN178" i="30"/>
  <c r="EO4" i="4"/>
  <c r="BF146" i="30"/>
  <c r="AN146" i="30"/>
  <c r="BF211" i="30"/>
  <c r="AN211" i="30"/>
  <c r="AN195" i="30"/>
  <c r="BF195" i="30"/>
  <c r="AK328" i="30"/>
  <c r="BZ328" i="30" s="1"/>
  <c r="FT4" i="4"/>
  <c r="BF217" i="30"/>
  <c r="AN217" i="30"/>
  <c r="BF148" i="30"/>
  <c r="AN148" i="30"/>
  <c r="BF82" i="30"/>
  <c r="AN82" i="30"/>
  <c r="BF83" i="30"/>
  <c r="AN83" i="30"/>
  <c r="BF204" i="30"/>
  <c r="AN204" i="30"/>
  <c r="BF214" i="30"/>
  <c r="AN214" i="30"/>
  <c r="BF77" i="30"/>
  <c r="AN77" i="30"/>
  <c r="W80" i="29"/>
  <c r="AN80" i="30" s="1"/>
  <c r="CJ23" i="31"/>
  <c r="CJ10" i="31" s="1"/>
  <c r="AA84" i="29"/>
  <c r="AN160" i="30"/>
  <c r="AA160" i="29"/>
  <c r="AN218" i="30"/>
  <c r="AA218" i="29"/>
  <c r="AN150" i="30"/>
  <c r="AA150" i="29"/>
  <c r="BE6" i="4"/>
  <c r="BI74" i="30"/>
  <c r="AI331" i="30"/>
  <c r="BF199" i="30"/>
  <c r="AN199" i="30"/>
  <c r="BF183" i="30"/>
  <c r="AN183" i="30"/>
  <c r="AK327" i="30"/>
  <c r="BZ327" i="30" s="1"/>
  <c r="DN4" i="4"/>
  <c r="BF115" i="30"/>
  <c r="AN115" i="30"/>
  <c r="BF79" i="30"/>
  <c r="AN79" i="30"/>
  <c r="AN220" i="30"/>
  <c r="BF220" i="30"/>
  <c r="BF213" i="30"/>
  <c r="AN213" i="30"/>
  <c r="AN189" i="30"/>
  <c r="BF189" i="30"/>
  <c r="EV4" i="4"/>
  <c r="AN117" i="30"/>
  <c r="BF117" i="30"/>
  <c r="EZ4" i="4"/>
  <c r="BF125" i="30"/>
  <c r="AN125" i="30"/>
  <c r="O112" i="29"/>
  <c r="W112" i="29" s="1"/>
  <c r="BG112" i="30"/>
  <c r="AK112" i="30"/>
  <c r="AJ112" i="30"/>
  <c r="BF112" i="30" s="1"/>
  <c r="BG134" i="30"/>
  <c r="O134" i="29"/>
  <c r="W134" i="29" s="1"/>
  <c r="AK134" i="30"/>
  <c r="AJ134" i="30"/>
  <c r="AJ324" i="30" s="1"/>
  <c r="BG225" i="30"/>
  <c r="O225" i="29"/>
  <c r="W225" i="29" s="1"/>
  <c r="AK225" i="30"/>
  <c r="AK331" i="30" s="1"/>
  <c r="BZ331" i="30" s="1"/>
  <c r="AJ225" i="30"/>
  <c r="BF92" i="30"/>
  <c r="AN92" i="30"/>
  <c r="CZ4" i="4"/>
  <c r="AN128" i="30"/>
  <c r="BF128" i="30"/>
  <c r="BF185" i="30"/>
  <c r="AN185" i="30"/>
  <c r="AN122" i="30"/>
  <c r="BF122" i="30"/>
  <c r="AN106" i="30"/>
  <c r="BF106" i="30"/>
  <c r="AM7" i="30"/>
  <c r="BF86" i="30"/>
  <c r="AN86" i="30"/>
  <c r="BF179" i="30"/>
  <c r="AJ328" i="30"/>
  <c r="BF131" i="30"/>
  <c r="W131" i="29"/>
  <c r="AA111" i="29"/>
  <c r="AN95" i="30"/>
  <c r="AA95" i="29"/>
  <c r="CA23" i="31"/>
  <c r="CA10" i="31" s="1"/>
  <c r="CA11" i="31" s="1"/>
  <c r="AA75" i="29"/>
  <c r="AA216" i="29"/>
  <c r="AA209" i="29"/>
  <c r="AA188" i="29"/>
  <c r="AA168" i="29"/>
  <c r="AN226" i="30"/>
  <c r="AA226" i="29"/>
  <c r="AA202" i="29"/>
  <c r="AN181" i="30"/>
  <c r="AA181" i="29"/>
  <c r="AA161" i="29"/>
  <c r="AA137" i="29"/>
  <c r="AA113" i="29"/>
  <c r="AA85" i="29"/>
  <c r="CK23" i="31"/>
  <c r="CK10" i="31" s="1"/>
  <c r="AA153" i="29"/>
  <c r="AA184" i="29"/>
  <c r="AA176" i="29"/>
  <c r="AA198" i="29"/>
  <c r="AN157" i="30"/>
  <c r="AA157" i="29"/>
  <c r="AA129" i="29"/>
  <c r="AA109" i="29"/>
  <c r="AA196" i="29"/>
  <c r="AA101" i="29"/>
  <c r="AA152" i="29"/>
  <c r="AN206" i="30"/>
  <c r="AA206" i="29"/>
  <c r="AA170" i="29"/>
  <c r="AA154" i="29"/>
  <c r="AA138" i="29"/>
  <c r="AA98" i="29"/>
  <c r="AN78" i="30"/>
  <c r="CD23" i="31"/>
  <c r="CD10" i="31" s="1"/>
  <c r="CD11" i="31" s="1"/>
  <c r="AA78" i="29"/>
  <c r="AA219" i="29"/>
  <c r="AA187" i="29"/>
  <c r="AA171" i="29"/>
  <c r="AA139" i="29"/>
  <c r="BI119" i="30"/>
  <c r="CX6" i="4"/>
  <c r="BI224" i="30"/>
  <c r="GY6" i="4"/>
  <c r="GY8" i="4" s="1"/>
  <c r="BI201" i="30"/>
  <c r="GB6" i="4"/>
  <c r="GB8" i="4" s="1"/>
  <c r="BI180" i="30"/>
  <c r="FG6" i="4"/>
  <c r="FG8" i="4" s="1"/>
  <c r="BI193" i="30"/>
  <c r="BS193" i="30" s="1"/>
  <c r="FT6" i="4"/>
  <c r="FT8" i="4" s="1"/>
  <c r="DX6" i="4"/>
  <c r="DX8" i="4" s="1"/>
  <c r="BI145" i="30"/>
  <c r="BJ145" i="30" s="1"/>
  <c r="BM145" i="30" s="1"/>
  <c r="CB6" i="4"/>
  <c r="CB8" i="4" s="1"/>
  <c r="BI97" i="30"/>
  <c r="BI217" i="30"/>
  <c r="GR6" i="4"/>
  <c r="GR8" i="4" s="1"/>
  <c r="BI96" i="30"/>
  <c r="CA6" i="4"/>
  <c r="CA8" i="4" s="1"/>
  <c r="BI100" i="30"/>
  <c r="CE6" i="4"/>
  <c r="CE8" i="4" s="1"/>
  <c r="BI104" i="30"/>
  <c r="CI6" i="4"/>
  <c r="CI8" i="4" s="1"/>
  <c r="DL6" i="4"/>
  <c r="DL8" i="4" s="1"/>
  <c r="BI133" i="30"/>
  <c r="BJ133" i="30" s="1"/>
  <c r="BM133" i="30" s="1"/>
  <c r="DS6" i="4"/>
  <c r="DS8" i="4" s="1"/>
  <c r="BI140" i="30"/>
  <c r="BI144" i="30"/>
  <c r="DW6" i="4"/>
  <c r="DW8" i="4" s="1"/>
  <c r="BI148" i="30"/>
  <c r="EA6" i="4"/>
  <c r="EA8" i="4" s="1"/>
  <c r="BI197" i="30"/>
  <c r="FX6" i="4"/>
  <c r="FX8" i="4" s="1"/>
  <c r="GI6" i="4"/>
  <c r="GI8" i="4" s="1"/>
  <c r="BI208" i="30"/>
  <c r="BI190" i="30"/>
  <c r="FQ6" i="4"/>
  <c r="FQ8" i="4" s="1"/>
  <c r="FA6" i="4"/>
  <c r="FA8" i="4" s="1"/>
  <c r="BI174" i="30"/>
  <c r="EK6" i="4"/>
  <c r="EK8" i="4" s="1"/>
  <c r="BI158" i="30"/>
  <c r="DU6" i="4"/>
  <c r="DU8" i="4" s="1"/>
  <c r="BI142" i="30"/>
  <c r="BI118" i="30"/>
  <c r="CW6" i="4"/>
  <c r="CW8" i="4" s="1"/>
  <c r="BI102" i="30"/>
  <c r="CG6" i="4"/>
  <c r="CG8" i="4" s="1"/>
  <c r="BI82" i="30"/>
  <c r="BM6" i="4"/>
  <c r="BM8" i="4" s="1"/>
  <c r="BI223" i="30"/>
  <c r="GX6" i="4"/>
  <c r="GX8" i="4" s="1"/>
  <c r="GH6" i="4"/>
  <c r="GH8" i="4" s="1"/>
  <c r="BI207" i="30"/>
  <c r="FR6" i="4"/>
  <c r="BI191" i="30"/>
  <c r="BF159" i="30"/>
  <c r="AN159" i="30"/>
  <c r="W107" i="29"/>
  <c r="CQ23" i="31"/>
  <c r="CQ10" i="31" s="1"/>
  <c r="AA91" i="29"/>
  <c r="AA212" i="29"/>
  <c r="AA177" i="29"/>
  <c r="CG23" i="31"/>
  <c r="CG10" i="31" s="1"/>
  <c r="AA81" i="29"/>
  <c r="AA186" i="29"/>
  <c r="EH6" i="4"/>
  <c r="BI155" i="30"/>
  <c r="BI83" i="30"/>
  <c r="BN6" i="4"/>
  <c r="BG4" i="4"/>
  <c r="BF80" i="30"/>
  <c r="BF164" i="30"/>
  <c r="AN164" i="30"/>
  <c r="EC4" i="4"/>
  <c r="AN94" i="30"/>
  <c r="BF94" i="30"/>
  <c r="W74" i="29"/>
  <c r="O319" i="29"/>
  <c r="BI215" i="30"/>
  <c r="GP6" i="4"/>
  <c r="FZ6" i="4"/>
  <c r="FZ8" i="4" s="1"/>
  <c r="BI199" i="30"/>
  <c r="FJ6" i="4"/>
  <c r="FJ8" i="4" s="1"/>
  <c r="BI183" i="30"/>
  <c r="BI167" i="30"/>
  <c r="ET6" i="4"/>
  <c r="BF151" i="30"/>
  <c r="AN151" i="30"/>
  <c r="BF99" i="30"/>
  <c r="AN99" i="30"/>
  <c r="BF200" i="30"/>
  <c r="AN200" i="30"/>
  <c r="BF192" i="30"/>
  <c r="AN192" i="30"/>
  <c r="AN172" i="30"/>
  <c r="BF172" i="30"/>
  <c r="AN210" i="30"/>
  <c r="BF210" i="30"/>
  <c r="AN141" i="30"/>
  <c r="BF141" i="30"/>
  <c r="AN93" i="30"/>
  <c r="BF93" i="30"/>
  <c r="AN89" i="30"/>
  <c r="BF89" i="30"/>
  <c r="BF103" i="30"/>
  <c r="AN103" i="30"/>
  <c r="AI321" i="30"/>
  <c r="O105" i="29"/>
  <c r="BG105" i="30"/>
  <c r="AJ105" i="30"/>
  <c r="AK105" i="30"/>
  <c r="AK321" i="30" s="1"/>
  <c r="BZ321" i="30" s="1"/>
  <c r="BI95" i="30"/>
  <c r="BZ6" i="4"/>
  <c r="BI216" i="30"/>
  <c r="GQ6" i="4"/>
  <c r="GQ8" i="4" s="1"/>
  <c r="FO6" i="4"/>
  <c r="FO8" i="4" s="1"/>
  <c r="BI188" i="30"/>
  <c r="BI226" i="30"/>
  <c r="HA6" i="4"/>
  <c r="HA8" i="4" s="1"/>
  <c r="BI181" i="30"/>
  <c r="BS181" i="30" s="1"/>
  <c r="FH6" i="4"/>
  <c r="FH8" i="4" s="1"/>
  <c r="BI137" i="30"/>
  <c r="DP6" i="4"/>
  <c r="DP8" i="4" s="1"/>
  <c r="BI85" i="30"/>
  <c r="BP6" i="4"/>
  <c r="BP8" i="4" s="1"/>
  <c r="FK6" i="4"/>
  <c r="FK8" i="4" s="1"/>
  <c r="BI184" i="30"/>
  <c r="BI198" i="30"/>
  <c r="FY6" i="4"/>
  <c r="FY8" i="4" s="1"/>
  <c r="BI129" i="30"/>
  <c r="DH6" i="4"/>
  <c r="DH8" i="4" s="1"/>
  <c r="BI196" i="30"/>
  <c r="FW6" i="4"/>
  <c r="FW8" i="4" s="1"/>
  <c r="BI152" i="30"/>
  <c r="EE6" i="4"/>
  <c r="EE8" i="4" s="1"/>
  <c r="EW6" i="4"/>
  <c r="EW8" i="4" s="1"/>
  <c r="BI170" i="30"/>
  <c r="BI98" i="30"/>
  <c r="CC6" i="4"/>
  <c r="CC8" i="4" s="1"/>
  <c r="GT6" i="4"/>
  <c r="GT8" i="4" s="1"/>
  <c r="BI219" i="30"/>
  <c r="FN6" i="4"/>
  <c r="FN8" i="4" s="1"/>
  <c r="BI187" i="30"/>
  <c r="DR6" i="4"/>
  <c r="DR8" i="4" s="1"/>
  <c r="BI139" i="30"/>
  <c r="BF201" i="30"/>
  <c r="AN201" i="30"/>
  <c r="BF158" i="30"/>
  <c r="AN158" i="30"/>
  <c r="BF191" i="30"/>
  <c r="AJ329" i="30"/>
  <c r="BF143" i="30"/>
  <c r="AN143" i="30"/>
  <c r="BV6" i="4"/>
  <c r="BV8" i="4" s="1"/>
  <c r="BI91" i="30"/>
  <c r="GF6" i="4"/>
  <c r="GF8" i="4" s="1"/>
  <c r="BI205" i="30"/>
  <c r="BI177" i="30"/>
  <c r="FD6" i="4"/>
  <c r="FD8" i="4" s="1"/>
  <c r="BI108" i="30"/>
  <c r="CM6" i="4"/>
  <c r="CM8" i="4" s="1"/>
  <c r="BI203" i="30"/>
  <c r="GD6" i="4"/>
  <c r="O87" i="29"/>
  <c r="W87" i="29" s="1"/>
  <c r="BG87" i="30"/>
  <c r="AK87" i="30"/>
  <c r="AJ87" i="30"/>
  <c r="BG116" i="30"/>
  <c r="O116" i="29"/>
  <c r="W116" i="29" s="1"/>
  <c r="AK116" i="30"/>
  <c r="AJ116" i="30"/>
  <c r="BS6" i="4"/>
  <c r="BS8" i="4" s="1"/>
  <c r="BI88" i="30"/>
  <c r="BI128" i="30"/>
  <c r="DG6" i="4"/>
  <c r="DG8" i="4" s="1"/>
  <c r="DO6" i="4"/>
  <c r="DO8" i="4" s="1"/>
  <c r="BI136" i="30"/>
  <c r="BI185" i="30"/>
  <c r="FL6" i="4"/>
  <c r="FL8" i="4" s="1"/>
  <c r="BI178" i="30"/>
  <c r="FE6" i="4"/>
  <c r="FE8" i="4" s="1"/>
  <c r="BI146" i="30"/>
  <c r="DY6" i="4"/>
  <c r="DY8" i="4" s="1"/>
  <c r="BI86" i="30"/>
  <c r="BQ6" i="4"/>
  <c r="BQ8" i="4" s="1"/>
  <c r="BI195" i="30"/>
  <c r="FV6" i="4"/>
  <c r="FV8" i="4" s="1"/>
  <c r="BI179" i="30"/>
  <c r="FF6" i="4"/>
  <c r="BF163" i="30"/>
  <c r="AN163" i="30"/>
  <c r="AK324" i="30"/>
  <c r="BZ324" i="30" s="1"/>
  <c r="BF95" i="30"/>
  <c r="BF216" i="30"/>
  <c r="AN216" i="30"/>
  <c r="AN168" i="30"/>
  <c r="BF168" i="30"/>
  <c r="AN202" i="30"/>
  <c r="BF202" i="30"/>
  <c r="AN161" i="30"/>
  <c r="BF161" i="30"/>
  <c r="BF137" i="30"/>
  <c r="AN137" i="30"/>
  <c r="BF113" i="30"/>
  <c r="AN113" i="30"/>
  <c r="BF85" i="30"/>
  <c r="AN85" i="30"/>
  <c r="BF153" i="30"/>
  <c r="AN153" i="30"/>
  <c r="AN184" i="30"/>
  <c r="BF184" i="30"/>
  <c r="BF198" i="30"/>
  <c r="AN198" i="30"/>
  <c r="EJ4" i="4"/>
  <c r="BF109" i="30"/>
  <c r="AN109" i="30"/>
  <c r="BF101" i="30"/>
  <c r="AN101" i="30"/>
  <c r="BF154" i="30"/>
  <c r="AN154" i="30"/>
  <c r="BF138" i="30"/>
  <c r="AN138" i="30"/>
  <c r="W119" i="29"/>
  <c r="AA201" i="29"/>
  <c r="AN193" i="30"/>
  <c r="AA193" i="29"/>
  <c r="AN145" i="30"/>
  <c r="AA145" i="29"/>
  <c r="AA217" i="29"/>
  <c r="AN133" i="30"/>
  <c r="AA133" i="29"/>
  <c r="AA148" i="29"/>
  <c r="AA158" i="29"/>
  <c r="AA118" i="29"/>
  <c r="CH23" i="31"/>
  <c r="CH10" i="31" s="1"/>
  <c r="AA82" i="29"/>
  <c r="AA207" i="29"/>
  <c r="BI175" i="30"/>
  <c r="FB6" i="4"/>
  <c r="FB8" i="4" s="1"/>
  <c r="BI159" i="30"/>
  <c r="EL6" i="4"/>
  <c r="EL8" i="4" s="1"/>
  <c r="AN123" i="30"/>
  <c r="BF123" i="30"/>
  <c r="BF107" i="30"/>
  <c r="AN107" i="30"/>
  <c r="BF91" i="30"/>
  <c r="AN91" i="30"/>
  <c r="AN212" i="30"/>
  <c r="BF212" i="30"/>
  <c r="AN177" i="30"/>
  <c r="BF177" i="30"/>
  <c r="BF186" i="30"/>
  <c r="AN186" i="30"/>
  <c r="AK330" i="30"/>
  <c r="BZ330" i="30" s="1"/>
  <c r="O330" i="29"/>
  <c r="W203" i="29"/>
  <c r="AN203" i="30" s="1"/>
  <c r="AN155" i="30"/>
  <c r="AA155" i="29"/>
  <c r="AI320" i="30"/>
  <c r="BI204" i="30"/>
  <c r="GE6" i="4"/>
  <c r="GE8" i="4" s="1"/>
  <c r="BI214" i="30"/>
  <c r="GO6" i="4"/>
  <c r="GO8" i="4" s="1"/>
  <c r="BI77" i="30"/>
  <c r="BH6" i="4"/>
  <c r="BH8" i="4" s="1"/>
  <c r="BG6" i="4"/>
  <c r="BG8" i="4" s="1"/>
  <c r="BI76" i="30"/>
  <c r="BJ76" i="30" s="1"/>
  <c r="BM76" i="30" s="1"/>
  <c r="AI340" i="30"/>
  <c r="BF84" i="30"/>
  <c r="AN84" i="30"/>
  <c r="BF120" i="30"/>
  <c r="AN120" i="30"/>
  <c r="AN124" i="30"/>
  <c r="BF124" i="30"/>
  <c r="EM4" i="4"/>
  <c r="GS4" i="4"/>
  <c r="BF182" i="30"/>
  <c r="AN182" i="30"/>
  <c r="BF166" i="30"/>
  <c r="AN166" i="30"/>
  <c r="AN126" i="30"/>
  <c r="BF126" i="30"/>
  <c r="AN110" i="30"/>
  <c r="BF110" i="30"/>
  <c r="AK319" i="30"/>
  <c r="BF215" i="30"/>
  <c r="W215" i="29"/>
  <c r="AA199" i="29"/>
  <c r="AA183" i="29"/>
  <c r="ED6" i="4"/>
  <c r="ED8" i="4" s="1"/>
  <c r="BI151" i="30"/>
  <c r="DN6" i="4"/>
  <c r="DN8" i="4" s="1"/>
  <c r="BI135" i="30"/>
  <c r="BJ135" i="30" s="1"/>
  <c r="BM135" i="30" s="1"/>
  <c r="BI115" i="30"/>
  <c r="CT6" i="4"/>
  <c r="CT8" i="4" s="1"/>
  <c r="BI99" i="30"/>
  <c r="CD6" i="4"/>
  <c r="CD8" i="4" s="1"/>
  <c r="BI79" i="30"/>
  <c r="BJ6" i="4"/>
  <c r="BJ8" i="4" s="1"/>
  <c r="BI220" i="30"/>
  <c r="GU6" i="4"/>
  <c r="GU8" i="4" s="1"/>
  <c r="BI200" i="30"/>
  <c r="GA6" i="4"/>
  <c r="GA8" i="4" s="1"/>
  <c r="BI213" i="30"/>
  <c r="GN6" i="4"/>
  <c r="GN8" i="4" s="1"/>
  <c r="BI192" i="30"/>
  <c r="FS6" i="4"/>
  <c r="FS8" i="4" s="1"/>
  <c r="EY6" i="4"/>
  <c r="EY8" i="4" s="1"/>
  <c r="BI172" i="30"/>
  <c r="BI210" i="30"/>
  <c r="GK6" i="4"/>
  <c r="GK8" i="4" s="1"/>
  <c r="BI189" i="30"/>
  <c r="FP6" i="4"/>
  <c r="FP8" i="4" s="1"/>
  <c r="EV6" i="4"/>
  <c r="EV8" i="4" s="1"/>
  <c r="BI169" i="30"/>
  <c r="BJ169" i="30" s="1"/>
  <c r="BM169" i="30" s="1"/>
  <c r="BI141" i="30"/>
  <c r="DT6" i="4"/>
  <c r="DT8" i="4" s="1"/>
  <c r="CV6" i="4"/>
  <c r="CV8" i="4" s="1"/>
  <c r="BI117" i="30"/>
  <c r="BI93" i="30"/>
  <c r="BX6" i="4"/>
  <c r="BX8" i="4" s="1"/>
  <c r="BI89" i="30"/>
  <c r="BT6" i="4"/>
  <c r="BT8" i="4" s="1"/>
  <c r="BI103" i="30"/>
  <c r="CH6" i="4"/>
  <c r="CH8" i="4" s="1"/>
  <c r="BI173" i="30"/>
  <c r="BJ173" i="30" s="1"/>
  <c r="BM173" i="30" s="1"/>
  <c r="EZ6" i="4"/>
  <c r="EZ8" i="4" s="1"/>
  <c r="BI125" i="30"/>
  <c r="DD6" i="4"/>
  <c r="DD8" i="4" s="1"/>
  <c r="BG130" i="30"/>
  <c r="O130" i="29"/>
  <c r="W130" i="29" s="1"/>
  <c r="AK130" i="30"/>
  <c r="AJ130" i="30"/>
  <c r="AN147" i="30"/>
  <c r="AA147" i="29"/>
  <c r="CP6" i="4"/>
  <c r="CP8" i="4" s="1"/>
  <c r="BI111" i="30"/>
  <c r="BI75" i="30"/>
  <c r="BF6" i="4"/>
  <c r="BF8" i="4" s="1"/>
  <c r="BI209" i="30"/>
  <c r="GJ6" i="4"/>
  <c r="GJ8" i="4" s="1"/>
  <c r="BI168" i="30"/>
  <c r="EU6" i="4"/>
  <c r="EU8" i="4" s="1"/>
  <c r="GC6" i="4"/>
  <c r="GC8" i="4" s="1"/>
  <c r="BI202" i="30"/>
  <c r="EN6" i="4"/>
  <c r="EN8" i="4" s="1"/>
  <c r="BI161" i="30"/>
  <c r="BI113" i="30"/>
  <c r="CR6" i="4"/>
  <c r="CR8" i="4" s="1"/>
  <c r="EF6" i="4"/>
  <c r="EF8" i="4" s="1"/>
  <c r="BI153" i="30"/>
  <c r="FC6" i="4"/>
  <c r="FC8" i="4" s="1"/>
  <c r="BI176" i="30"/>
  <c r="BI157" i="30"/>
  <c r="BJ157" i="30" s="1"/>
  <c r="BM157" i="30" s="1"/>
  <c r="EJ6" i="4"/>
  <c r="EJ8" i="4" s="1"/>
  <c r="BI109" i="30"/>
  <c r="CN6" i="4"/>
  <c r="CN8" i="4" s="1"/>
  <c r="CF6" i="4"/>
  <c r="CF8" i="4" s="1"/>
  <c r="BI101" i="30"/>
  <c r="BI206" i="30"/>
  <c r="BS206" i="30" s="1"/>
  <c r="GG6" i="4"/>
  <c r="GG8" i="4" s="1"/>
  <c r="EG6" i="4"/>
  <c r="EG8" i="4" s="1"/>
  <c r="BI154" i="30"/>
  <c r="DQ6" i="4"/>
  <c r="DQ8" i="4" s="1"/>
  <c r="BI138" i="30"/>
  <c r="BI6" i="4"/>
  <c r="BI8" i="4" s="1"/>
  <c r="BI78" i="30"/>
  <c r="BS78" i="30" s="1"/>
  <c r="EX6" i="4"/>
  <c r="EX8" i="4" s="1"/>
  <c r="BI171" i="30"/>
  <c r="BF118" i="30"/>
  <c r="AN118" i="30"/>
  <c r="AN207" i="30"/>
  <c r="BF207" i="30"/>
  <c r="AN175" i="30"/>
  <c r="BF175" i="30"/>
  <c r="AA143" i="29"/>
  <c r="BI107" i="30"/>
  <c r="CL6" i="4"/>
  <c r="BI212" i="30"/>
  <c r="GM6" i="4"/>
  <c r="GM8" i="4" s="1"/>
  <c r="BI222" i="30"/>
  <c r="GW6" i="4"/>
  <c r="GW8" i="4" s="1"/>
  <c r="BI81" i="30"/>
  <c r="BL6" i="4"/>
  <c r="BL8" i="4" s="1"/>
  <c r="BI186" i="30"/>
  <c r="FM6" i="4"/>
  <c r="FM8" i="4" s="1"/>
  <c r="CS6" i="4"/>
  <c r="CS8" i="4" s="1"/>
  <c r="BI114" i="30"/>
  <c r="O149" i="29"/>
  <c r="BG149" i="30"/>
  <c r="AK149" i="30"/>
  <c r="AK325" i="30" s="1"/>
  <c r="BZ325" i="30" s="1"/>
  <c r="AJ149" i="30"/>
  <c r="AJ325" i="30" s="1"/>
  <c r="BI92" i="30"/>
  <c r="BW6" i="4"/>
  <c r="BW8" i="4" s="1"/>
  <c r="CZ6" i="4"/>
  <c r="CZ8" i="4" s="1"/>
  <c r="BI121" i="30"/>
  <c r="BS121" i="30" s="1"/>
  <c r="BI132" i="30"/>
  <c r="DK6" i="4"/>
  <c r="DK8" i="4" s="1"/>
  <c r="BI165" i="30"/>
  <c r="ER6" i="4"/>
  <c r="ER8" i="4" s="1"/>
  <c r="FU6" i="4"/>
  <c r="FU8" i="4" s="1"/>
  <c r="BI194" i="30"/>
  <c r="BI162" i="30"/>
  <c r="BJ162" i="30" s="1"/>
  <c r="BM162" i="30" s="1"/>
  <c r="EO6" i="4"/>
  <c r="EO8" i="4" s="1"/>
  <c r="DA6" i="4"/>
  <c r="DA8" i="4" s="1"/>
  <c r="BI122" i="30"/>
  <c r="BI106" i="30"/>
  <c r="CK6" i="4"/>
  <c r="CK8" i="4" s="1"/>
  <c r="BI211" i="30"/>
  <c r="GL6" i="4"/>
  <c r="GL8" i="4" s="1"/>
  <c r="DZ4" i="4"/>
  <c r="O90" i="29"/>
  <c r="BG90" i="30"/>
  <c r="AJ90" i="30"/>
  <c r="AJ320" i="30" s="1"/>
  <c r="AK90" i="30"/>
  <c r="AK340" i="30" s="1"/>
  <c r="BG127" i="30"/>
  <c r="O127" i="29"/>
  <c r="W127" i="29" s="1"/>
  <c r="AK127" i="30"/>
  <c r="AJ127" i="30"/>
  <c r="AI326" i="30"/>
  <c r="BG156" i="30"/>
  <c r="O156" i="29"/>
  <c r="AK156" i="30"/>
  <c r="AK326" i="30" s="1"/>
  <c r="BZ326" i="30" s="1"/>
  <c r="AJ156" i="30"/>
  <c r="CN23" i="31"/>
  <c r="CN10" i="31" s="1"/>
  <c r="AA88" i="29"/>
  <c r="AN121" i="30"/>
  <c r="AA121" i="29"/>
  <c r="AA132" i="29"/>
  <c r="AA136" i="29"/>
  <c r="AA165" i="29"/>
  <c r="AA194" i="29"/>
  <c r="AA178" i="29"/>
  <c r="AN162" i="30"/>
  <c r="AA162" i="29"/>
  <c r="AA146" i="29"/>
  <c r="AA86" i="29"/>
  <c r="CL23" i="31"/>
  <c r="CL10" i="31" s="1"/>
  <c r="AA211" i="29"/>
  <c r="AA195" i="29"/>
  <c r="O328" i="29"/>
  <c r="W179" i="29"/>
  <c r="BI163" i="30"/>
  <c r="EP6" i="4"/>
  <c r="EP8" i="4" s="1"/>
  <c r="BI147" i="30"/>
  <c r="BS147" i="30" s="1"/>
  <c r="DZ6" i="4"/>
  <c r="DZ8" i="4" s="1"/>
  <c r="BI131" i="30"/>
  <c r="DJ6" i="4"/>
  <c r="BF111" i="30"/>
  <c r="AN111" i="30"/>
  <c r="BF75" i="30"/>
  <c r="AN75" i="30"/>
  <c r="BF209" i="30"/>
  <c r="AN209" i="30"/>
  <c r="AN188" i="30"/>
  <c r="BF188" i="30"/>
  <c r="BS226" i="30"/>
  <c r="HA4" i="4"/>
  <c r="BJ226" i="30"/>
  <c r="BM226" i="30" s="1"/>
  <c r="FH4" i="4"/>
  <c r="FH9" i="4" s="1"/>
  <c r="FH12" i="4" s="1"/>
  <c r="BF176" i="30"/>
  <c r="AN176" i="30"/>
  <c r="AN129" i="30"/>
  <c r="BF129" i="30"/>
  <c r="AN196" i="30"/>
  <c r="BF196" i="30"/>
  <c r="AN152" i="30"/>
  <c r="BF152" i="30"/>
  <c r="GG4" i="4"/>
  <c r="BF170" i="30"/>
  <c r="AN170" i="30"/>
  <c r="BF98" i="30"/>
  <c r="AN98" i="30"/>
  <c r="BI4" i="4"/>
  <c r="BI9" i="4" s="1"/>
  <c r="BI12" i="4" s="1"/>
  <c r="AN219" i="30"/>
  <c r="BF219" i="30"/>
  <c r="BF187" i="30"/>
  <c r="AN187" i="30"/>
  <c r="BF171" i="30"/>
  <c r="AN171" i="30"/>
  <c r="BF139" i="30"/>
  <c r="AN139" i="30"/>
  <c r="BF119" i="30"/>
  <c r="AN224" i="30"/>
  <c r="BF224" i="30"/>
  <c r="BF180" i="30"/>
  <c r="AN180" i="30"/>
  <c r="DX4" i="4"/>
  <c r="BF97" i="30"/>
  <c r="AN97" i="30"/>
  <c r="AN96" i="30"/>
  <c r="BF96" i="30"/>
  <c r="BF100" i="30"/>
  <c r="AN100" i="30"/>
  <c r="BF104" i="30"/>
  <c r="AN104" i="30"/>
  <c r="DL4" i="4"/>
  <c r="BF140" i="30"/>
  <c r="AN140" i="30"/>
  <c r="BF144" i="30"/>
  <c r="AN144" i="30"/>
  <c r="AN197" i="30"/>
  <c r="BF197" i="30"/>
  <c r="BF208" i="30"/>
  <c r="AN208" i="30"/>
  <c r="BF190" i="30"/>
  <c r="AN190" i="30"/>
  <c r="BF174" i="30"/>
  <c r="AN174" i="30"/>
  <c r="AN142" i="30"/>
  <c r="BF142" i="30"/>
  <c r="BF102" i="30"/>
  <c r="AN102" i="30"/>
  <c r="AN223" i="30"/>
  <c r="BF223" i="30"/>
  <c r="AK329" i="30"/>
  <c r="BZ329" i="30" s="1"/>
  <c r="O329" i="29"/>
  <c r="W191" i="29"/>
  <c r="AN191" i="30" s="1"/>
  <c r="AA175" i="29"/>
  <c r="AA159" i="29"/>
  <c r="BI143" i="30"/>
  <c r="DV6" i="4"/>
  <c r="BI123" i="30"/>
  <c r="DB6" i="4"/>
  <c r="DB8" i="4" s="1"/>
  <c r="AI322" i="30"/>
  <c r="AN205" i="30"/>
  <c r="BF205" i="30"/>
  <c r="BF222" i="30"/>
  <c r="AN222" i="30"/>
  <c r="AN81" i="30"/>
  <c r="BF81" i="30"/>
  <c r="BF108" i="30"/>
  <c r="AN108" i="30"/>
  <c r="BF114" i="30"/>
  <c r="AN114" i="30"/>
  <c r="BF203" i="30"/>
  <c r="AJ330" i="30"/>
  <c r="BF155" i="30"/>
  <c r="CI23" i="31"/>
  <c r="CI10" i="31" s="1"/>
  <c r="AA83" i="29"/>
  <c r="AA204" i="29"/>
  <c r="AA214" i="29"/>
  <c r="CC23" i="31"/>
  <c r="CC10" i="31" s="1"/>
  <c r="CC11" i="31" s="1"/>
  <c r="AA77" i="29"/>
  <c r="AN76" i="30"/>
  <c r="CB23" i="31"/>
  <c r="CB10" i="31" s="1"/>
  <c r="CB11" i="31" s="1"/>
  <c r="AA76" i="29"/>
  <c r="BI80" i="30"/>
  <c r="BK6" i="4"/>
  <c r="BK8" i="4" s="1"/>
  <c r="BI84" i="30"/>
  <c r="BO6" i="4"/>
  <c r="BO8" i="4" s="1"/>
  <c r="BI120" i="30"/>
  <c r="CY6" i="4"/>
  <c r="CY8" i="4" s="1"/>
  <c r="BI124" i="30"/>
  <c r="DC6" i="4"/>
  <c r="DC8" i="4" s="1"/>
  <c r="BI160" i="30"/>
  <c r="BS160" i="30" s="1"/>
  <c r="EM6" i="4"/>
  <c r="EM8" i="4" s="1"/>
  <c r="BI164" i="30"/>
  <c r="EQ6" i="4"/>
  <c r="EQ8" i="4" s="1"/>
  <c r="BI218" i="30"/>
  <c r="BS218" i="30" s="1"/>
  <c r="GS6" i="4"/>
  <c r="GS8" i="4" s="1"/>
  <c r="BI182" i="30"/>
  <c r="FI6" i="4"/>
  <c r="FI8" i="4" s="1"/>
  <c r="BI166" i="30"/>
  <c r="ES6" i="4"/>
  <c r="ES8" i="4" s="1"/>
  <c r="BI150" i="30"/>
  <c r="BJ150" i="30" s="1"/>
  <c r="BM150" i="30" s="1"/>
  <c r="EC6" i="4"/>
  <c r="EC8" i="4" s="1"/>
  <c r="DE6" i="4"/>
  <c r="DE8" i="4" s="1"/>
  <c r="BI126" i="30"/>
  <c r="BI110" i="30"/>
  <c r="CO6" i="4"/>
  <c r="CO8" i="4" s="1"/>
  <c r="BI94" i="30"/>
  <c r="BY6" i="4"/>
  <c r="BY8" i="4" s="1"/>
  <c r="BF74" i="30"/>
  <c r="AJ319" i="30"/>
  <c r="BF167" i="30"/>
  <c r="AJ327" i="30"/>
  <c r="O327" i="29"/>
  <c r="W167" i="29"/>
  <c r="AN135" i="30"/>
  <c r="AA135" i="29"/>
  <c r="AA115" i="29"/>
  <c r="AA79" i="29"/>
  <c r="CE23" i="31"/>
  <c r="CE10" i="31" s="1"/>
  <c r="CE11" i="31" s="1"/>
  <c r="AA220" i="29"/>
  <c r="AA213" i="29"/>
  <c r="AA189" i="29"/>
  <c r="AN169" i="30"/>
  <c r="AA169" i="29"/>
  <c r="AA117" i="29"/>
  <c r="AA89" i="29"/>
  <c r="CO23" i="31"/>
  <c r="CO10" i="31" s="1"/>
  <c r="AN173" i="30"/>
  <c r="AA173" i="29"/>
  <c r="AA125" i="29"/>
  <c r="DL9" i="4" l="1"/>
  <c r="DL12" i="4" s="1"/>
  <c r="BJ181" i="30"/>
  <c r="BM181" i="30" s="1"/>
  <c r="BN181" i="30" s="1"/>
  <c r="FH13" i="4" s="1"/>
  <c r="FH14" i="4" s="1"/>
  <c r="FH16" i="4" s="1"/>
  <c r="BJ206" i="30"/>
  <c r="BM206" i="30" s="1"/>
  <c r="AK323" i="30"/>
  <c r="BZ323" i="30" s="1"/>
  <c r="BJ78" i="30"/>
  <c r="BM78" i="30" s="1"/>
  <c r="AJ322" i="30"/>
  <c r="AN322" i="30" s="1"/>
  <c r="AA225" i="29"/>
  <c r="AA134" i="29"/>
  <c r="HA9" i="4"/>
  <c r="HA12" i="4" s="1"/>
  <c r="DX9" i="4"/>
  <c r="DX12" i="4" s="1"/>
  <c r="GG9" i="4"/>
  <c r="GG12" i="4" s="1"/>
  <c r="BS157" i="30"/>
  <c r="AJ323" i="30"/>
  <c r="AA130" i="29"/>
  <c r="O331" i="29"/>
  <c r="O324" i="29"/>
  <c r="AK320" i="30"/>
  <c r="BZ320" i="30" s="1"/>
  <c r="BS133" i="30"/>
  <c r="BS145" i="30"/>
  <c r="AA116" i="29"/>
  <c r="O322" i="29"/>
  <c r="BJ160" i="30"/>
  <c r="BM160" i="30" s="1"/>
  <c r="BN160" i="30" s="1"/>
  <c r="EM13" i="4" s="1"/>
  <c r="BS173" i="30"/>
  <c r="EV9" i="4"/>
  <c r="EV12" i="4" s="1"/>
  <c r="BJ193" i="30"/>
  <c r="BM193" i="30" s="1"/>
  <c r="BN193" i="30" s="1"/>
  <c r="FT13" i="4" s="1"/>
  <c r="AA127" i="29"/>
  <c r="AI339" i="30"/>
  <c r="AK322" i="30"/>
  <c r="BZ322" i="30" s="1"/>
  <c r="BN135" i="30"/>
  <c r="DN13" i="4" s="1"/>
  <c r="BN76" i="30"/>
  <c r="BG13" i="4" s="1"/>
  <c r="BN150" i="30"/>
  <c r="EC13" i="4" s="1"/>
  <c r="BN162" i="30"/>
  <c r="EO13" i="4" s="1"/>
  <c r="BN169" i="30"/>
  <c r="EV13" i="4" s="1"/>
  <c r="BN173" i="30"/>
  <c r="EZ13" i="4" s="1"/>
  <c r="BJ74" i="30"/>
  <c r="BM74" i="30" s="1"/>
  <c r="BS74" i="30"/>
  <c r="BE4" i="4"/>
  <c r="EH4" i="4"/>
  <c r="BS155" i="30"/>
  <c r="BJ155" i="30"/>
  <c r="BM155" i="30" s="1"/>
  <c r="BL4" i="4"/>
  <c r="BL9" i="4" s="1"/>
  <c r="BL12" i="4" s="1"/>
  <c r="BS81" i="30"/>
  <c r="BJ81" i="30"/>
  <c r="BM81" i="30" s="1"/>
  <c r="GF4" i="4"/>
  <c r="GF9" i="4" s="1"/>
  <c r="GF12" i="4" s="1"/>
  <c r="BS205" i="30"/>
  <c r="BJ205" i="30"/>
  <c r="BM205" i="30" s="1"/>
  <c r="BJ102" i="30"/>
  <c r="BM102" i="30" s="1"/>
  <c r="BS102" i="30"/>
  <c r="CG4" i="4"/>
  <c r="CG9" i="4" s="1"/>
  <c r="CG12" i="4" s="1"/>
  <c r="BJ174" i="30"/>
  <c r="BM174" i="30" s="1"/>
  <c r="BS174" i="30"/>
  <c r="FA4" i="4"/>
  <c r="FA9" i="4" s="1"/>
  <c r="FA12" i="4" s="1"/>
  <c r="GI4" i="4"/>
  <c r="GI9" i="4" s="1"/>
  <c r="GI12" i="4" s="1"/>
  <c r="BJ208" i="30"/>
  <c r="BM208" i="30" s="1"/>
  <c r="BS208" i="30"/>
  <c r="BS144" i="30"/>
  <c r="BJ144" i="30"/>
  <c r="BM144" i="30" s="1"/>
  <c r="DW4" i="4"/>
  <c r="DW9" i="4" s="1"/>
  <c r="DW12" i="4" s="1"/>
  <c r="BS98" i="30"/>
  <c r="CC4" i="4"/>
  <c r="CC9" i="4" s="1"/>
  <c r="CC12" i="4" s="1"/>
  <c r="BJ98" i="30"/>
  <c r="BM98" i="30" s="1"/>
  <c r="BS196" i="30"/>
  <c r="FW4" i="4"/>
  <c r="FW9" i="4" s="1"/>
  <c r="FW12" i="4" s="1"/>
  <c r="BJ196" i="30"/>
  <c r="BM196" i="30" s="1"/>
  <c r="BS188" i="30"/>
  <c r="BJ188" i="30"/>
  <c r="BM188" i="30" s="1"/>
  <c r="FO4" i="4"/>
  <c r="FO9" i="4" s="1"/>
  <c r="FO12" i="4" s="1"/>
  <c r="BJ111" i="30"/>
  <c r="BM111" i="30" s="1"/>
  <c r="CP4" i="4"/>
  <c r="CP9" i="4" s="1"/>
  <c r="CP12" i="4" s="1"/>
  <c r="BS111" i="30"/>
  <c r="BI156" i="30"/>
  <c r="EI6" i="4"/>
  <c r="EI8" i="4" s="1"/>
  <c r="BI90" i="30"/>
  <c r="BU6" i="4"/>
  <c r="BU8" i="4" s="1"/>
  <c r="BJ147" i="30"/>
  <c r="BM147" i="30" s="1"/>
  <c r="BS215" i="30"/>
  <c r="GP4" i="4"/>
  <c r="BJ215" i="30"/>
  <c r="BM215" i="30" s="1"/>
  <c r="DE4" i="4"/>
  <c r="DE9" i="4" s="1"/>
  <c r="DE12" i="4" s="1"/>
  <c r="BS126" i="30"/>
  <c r="BJ126" i="30"/>
  <c r="BM126" i="30" s="1"/>
  <c r="BJ218" i="30"/>
  <c r="BM218" i="30" s="1"/>
  <c r="DC4" i="4"/>
  <c r="DC9" i="4" s="1"/>
  <c r="DC12" i="4" s="1"/>
  <c r="BJ124" i="30"/>
  <c r="BM124" i="30" s="1"/>
  <c r="BS124" i="30"/>
  <c r="BJ177" i="30"/>
  <c r="BM177" i="30" s="1"/>
  <c r="FD4" i="4"/>
  <c r="FD9" i="4" s="1"/>
  <c r="FD12" i="4" s="1"/>
  <c r="BS177" i="30"/>
  <c r="CL4" i="4"/>
  <c r="BJ107" i="30"/>
  <c r="BM107" i="30" s="1"/>
  <c r="BS107" i="30"/>
  <c r="BJ198" i="30"/>
  <c r="BM198" i="30" s="1"/>
  <c r="BS198" i="30"/>
  <c r="FY4" i="4"/>
  <c r="FY9" i="4" s="1"/>
  <c r="FY12" i="4" s="1"/>
  <c r="EF4" i="4"/>
  <c r="EF9" i="4" s="1"/>
  <c r="EF12" i="4" s="1"/>
  <c r="BS153" i="30"/>
  <c r="BJ153" i="30"/>
  <c r="BM153" i="30" s="1"/>
  <c r="CR4" i="4"/>
  <c r="CR9" i="4" s="1"/>
  <c r="CR12" i="4" s="1"/>
  <c r="BS113" i="30"/>
  <c r="BJ113" i="30"/>
  <c r="BM113" i="30" s="1"/>
  <c r="BZ4" i="4"/>
  <c r="BJ95" i="30"/>
  <c r="BM95" i="30" s="1"/>
  <c r="BS95" i="30"/>
  <c r="FF8" i="4"/>
  <c r="IM8" i="4" s="1"/>
  <c r="IM6" i="4"/>
  <c r="BI87" i="30"/>
  <c r="BR6" i="4"/>
  <c r="BR8" i="4" s="1"/>
  <c r="BJ200" i="30"/>
  <c r="BM200" i="30" s="1"/>
  <c r="BS200" i="30"/>
  <c r="GA4" i="4"/>
  <c r="GA9" i="4" s="1"/>
  <c r="GA12" i="4" s="1"/>
  <c r="ED4" i="4"/>
  <c r="ED9" i="4" s="1"/>
  <c r="ED12" i="4" s="1"/>
  <c r="BJ151" i="30"/>
  <c r="BM151" i="30" s="1"/>
  <c r="BS151" i="30"/>
  <c r="BY4" i="4"/>
  <c r="BY9" i="4" s="1"/>
  <c r="BY12" i="4" s="1"/>
  <c r="BS94" i="30"/>
  <c r="BJ94" i="30"/>
  <c r="BM94" i="30" s="1"/>
  <c r="BS150" i="30"/>
  <c r="BG9" i="4"/>
  <c r="BG12" i="4" s="1"/>
  <c r="EH8" i="4"/>
  <c r="AA107" i="29"/>
  <c r="W322" i="29"/>
  <c r="B18" i="12" s="1"/>
  <c r="C18" i="12" s="1"/>
  <c r="D18" i="12" s="1"/>
  <c r="AN131" i="30"/>
  <c r="AA131" i="29"/>
  <c r="W324" i="29"/>
  <c r="B20" i="12" s="1"/>
  <c r="C20" i="12" s="1"/>
  <c r="D20" i="12" s="1"/>
  <c r="CQ6" i="4"/>
  <c r="CQ8" i="4" s="1"/>
  <c r="BI112" i="30"/>
  <c r="BS112" i="30" s="1"/>
  <c r="BJ189" i="30"/>
  <c r="BM189" i="30" s="1"/>
  <c r="FP4" i="4"/>
  <c r="FP9" i="4" s="1"/>
  <c r="FP12" i="4" s="1"/>
  <c r="BS189" i="30"/>
  <c r="BS220" i="30"/>
  <c r="BJ220" i="30"/>
  <c r="BM220" i="30" s="1"/>
  <c r="GU4" i="4"/>
  <c r="GU9" i="4" s="1"/>
  <c r="GU12" i="4" s="1"/>
  <c r="BS135" i="30"/>
  <c r="BE8" i="4"/>
  <c r="ID8" i="4" s="1"/>
  <c r="ID6" i="4"/>
  <c r="BS77" i="30"/>
  <c r="BH4" i="4"/>
  <c r="BH9" i="4" s="1"/>
  <c r="BH12" i="4" s="1"/>
  <c r="BJ77" i="30"/>
  <c r="BM77" i="30" s="1"/>
  <c r="BJ204" i="30"/>
  <c r="BM204" i="30" s="1"/>
  <c r="BS204" i="30"/>
  <c r="GE4" i="4"/>
  <c r="GE9" i="4" s="1"/>
  <c r="GE12" i="4" s="1"/>
  <c r="BJ148" i="30"/>
  <c r="BM148" i="30" s="1"/>
  <c r="EA4" i="4"/>
  <c r="EA9" i="4" s="1"/>
  <c r="EA12" i="4" s="1"/>
  <c r="BS148" i="30"/>
  <c r="FT9" i="4"/>
  <c r="FT12" i="4" s="1"/>
  <c r="BS146" i="30"/>
  <c r="DY4" i="4"/>
  <c r="DY9" i="4" s="1"/>
  <c r="DY12" i="4" s="1"/>
  <c r="BJ146" i="30"/>
  <c r="BM146" i="30" s="1"/>
  <c r="BS114" i="30"/>
  <c r="CS4" i="4"/>
  <c r="CS9" i="4" s="1"/>
  <c r="CS12" i="4" s="1"/>
  <c r="BJ114" i="30"/>
  <c r="BM114" i="30" s="1"/>
  <c r="BJ223" i="30"/>
  <c r="BM223" i="30" s="1"/>
  <c r="GX4" i="4"/>
  <c r="GX9" i="4" s="1"/>
  <c r="GX12" i="4" s="1"/>
  <c r="BS223" i="30"/>
  <c r="BJ142" i="30"/>
  <c r="BM142" i="30" s="1"/>
  <c r="BS142" i="30"/>
  <c r="DU4" i="4"/>
  <c r="DU9" i="4" s="1"/>
  <c r="DU12" i="4" s="1"/>
  <c r="BS197" i="30"/>
  <c r="BJ197" i="30"/>
  <c r="BM197" i="30" s="1"/>
  <c r="FX4" i="4"/>
  <c r="FX9" i="4" s="1"/>
  <c r="FX12" i="4" s="1"/>
  <c r="BN133" i="30"/>
  <c r="DL13" i="4" s="1"/>
  <c r="DL14" i="4" s="1"/>
  <c r="DL16" i="4" s="1"/>
  <c r="BJ100" i="30"/>
  <c r="BM100" i="30" s="1"/>
  <c r="BS100" i="30"/>
  <c r="CE4" i="4"/>
  <c r="CE9" i="4" s="1"/>
  <c r="CE12" i="4" s="1"/>
  <c r="CB4" i="4"/>
  <c r="CB9" i="4" s="1"/>
  <c r="CB12" i="4" s="1"/>
  <c r="BJ97" i="30"/>
  <c r="BM97" i="30" s="1"/>
  <c r="BS97" i="30"/>
  <c r="DJ8" i="4"/>
  <c r="BF156" i="30"/>
  <c r="BI149" i="30"/>
  <c r="EB6" i="4"/>
  <c r="EB8" i="4" s="1"/>
  <c r="CL8" i="4"/>
  <c r="BJ175" i="30"/>
  <c r="BM175" i="30" s="1"/>
  <c r="BS175" i="30"/>
  <c r="FB4" i="4"/>
  <c r="FB9" i="4" s="1"/>
  <c r="FB12" i="4" s="1"/>
  <c r="AN215" i="30"/>
  <c r="AA215" i="29"/>
  <c r="W331" i="29"/>
  <c r="B27" i="12" s="1"/>
  <c r="C27" i="12" s="1"/>
  <c r="D27" i="12" s="1"/>
  <c r="BZ319" i="30"/>
  <c r="FI4" i="4"/>
  <c r="FI9" i="4" s="1"/>
  <c r="FI12" i="4" s="1"/>
  <c r="BJ182" i="30"/>
  <c r="BM182" i="30" s="1"/>
  <c r="BS182" i="30"/>
  <c r="BS84" i="30"/>
  <c r="BO4" i="4"/>
  <c r="BO9" i="4" s="1"/>
  <c r="BO12" i="4" s="1"/>
  <c r="BJ84" i="30"/>
  <c r="BM84" i="30" s="1"/>
  <c r="BJ91" i="30"/>
  <c r="BM91" i="30" s="1"/>
  <c r="BS91" i="30"/>
  <c r="BV4" i="4"/>
  <c r="BV9" i="4" s="1"/>
  <c r="BV12" i="4" s="1"/>
  <c r="DB4" i="4"/>
  <c r="DB9" i="4" s="1"/>
  <c r="DB12" i="4" s="1"/>
  <c r="BS123" i="30"/>
  <c r="BJ123" i="30"/>
  <c r="BM123" i="30" s="1"/>
  <c r="AA119" i="29"/>
  <c r="W323" i="29"/>
  <c r="B19" i="12" s="1"/>
  <c r="C19" i="12" s="1"/>
  <c r="D19" i="12" s="1"/>
  <c r="BS138" i="30"/>
  <c r="DQ4" i="4"/>
  <c r="DQ9" i="4" s="1"/>
  <c r="DQ12" i="4" s="1"/>
  <c r="BJ138" i="30"/>
  <c r="BM138" i="30" s="1"/>
  <c r="CF4" i="4"/>
  <c r="CF9" i="4" s="1"/>
  <c r="CF12" i="4" s="1"/>
  <c r="BS101" i="30"/>
  <c r="BJ101" i="30"/>
  <c r="BM101" i="30" s="1"/>
  <c r="BN157" i="30"/>
  <c r="EJ13" i="4" s="1"/>
  <c r="BJ184" i="30"/>
  <c r="BM184" i="30" s="1"/>
  <c r="BS184" i="30"/>
  <c r="FK4" i="4"/>
  <c r="FK9" i="4" s="1"/>
  <c r="FK12" i="4" s="1"/>
  <c r="BJ202" i="30"/>
  <c r="BM202" i="30" s="1"/>
  <c r="GC4" i="4"/>
  <c r="GC9" i="4" s="1"/>
  <c r="GC12" i="4" s="1"/>
  <c r="BS202" i="30"/>
  <c r="BI116" i="30"/>
  <c r="CU6" i="4"/>
  <c r="CU8" i="4" s="1"/>
  <c r="CM23" i="31"/>
  <c r="CM10" i="31" s="1"/>
  <c r="AA87" i="29"/>
  <c r="BJ191" i="30"/>
  <c r="BM191" i="30" s="1"/>
  <c r="BS191" i="30"/>
  <c r="FR4" i="4"/>
  <c r="BS201" i="30"/>
  <c r="GB4" i="4"/>
  <c r="GB9" i="4" s="1"/>
  <c r="GB12" i="4" s="1"/>
  <c r="BJ201" i="30"/>
  <c r="BM201" i="30" s="1"/>
  <c r="BF105" i="30"/>
  <c r="BJ93" i="30"/>
  <c r="BM93" i="30" s="1"/>
  <c r="BX4" i="4"/>
  <c r="BX9" i="4" s="1"/>
  <c r="BX12" i="4" s="1"/>
  <c r="BS93" i="30"/>
  <c r="BS210" i="30"/>
  <c r="BJ210" i="30"/>
  <c r="BM210" i="30" s="1"/>
  <c r="GK4" i="4"/>
  <c r="GK9" i="4" s="1"/>
  <c r="GK12" i="4" s="1"/>
  <c r="ET8" i="4"/>
  <c r="IL8" i="4" s="1"/>
  <c r="IL6" i="4"/>
  <c r="BS80" i="30"/>
  <c r="BK4" i="4"/>
  <c r="BK9" i="4" s="1"/>
  <c r="BK12" i="4" s="1"/>
  <c r="BJ80" i="30"/>
  <c r="BM80" i="30" s="1"/>
  <c r="BN8" i="4"/>
  <c r="BS159" i="30"/>
  <c r="BJ159" i="30"/>
  <c r="BM159" i="30" s="1"/>
  <c r="EL4" i="4"/>
  <c r="EL9" i="4" s="1"/>
  <c r="EL12" i="4" s="1"/>
  <c r="BJ179" i="30"/>
  <c r="BM179" i="30" s="1"/>
  <c r="FF4" i="4"/>
  <c r="BS179" i="30"/>
  <c r="CK4" i="4"/>
  <c r="CK9" i="4" s="1"/>
  <c r="CK12" i="4" s="1"/>
  <c r="BJ106" i="30"/>
  <c r="BM106" i="30" s="1"/>
  <c r="BS106" i="30"/>
  <c r="CZ9" i="4"/>
  <c r="CZ12" i="4" s="1"/>
  <c r="BW4" i="4"/>
  <c r="BW9" i="4" s="1"/>
  <c r="BW12" i="4" s="1"/>
  <c r="BJ92" i="30"/>
  <c r="BM92" i="30" s="1"/>
  <c r="BS92" i="30"/>
  <c r="BI225" i="30"/>
  <c r="GZ6" i="4"/>
  <c r="GZ8" i="4" s="1"/>
  <c r="DM6" i="4"/>
  <c r="DM8" i="4" s="1"/>
  <c r="BI134" i="30"/>
  <c r="AN112" i="30"/>
  <c r="AA112" i="29"/>
  <c r="BJ115" i="30"/>
  <c r="BM115" i="30" s="1"/>
  <c r="BS115" i="30"/>
  <c r="CT4" i="4"/>
  <c r="CT9" i="4" s="1"/>
  <c r="CT12" i="4" s="1"/>
  <c r="BJ199" i="30"/>
  <c r="BM199" i="30" s="1"/>
  <c r="BS199" i="30"/>
  <c r="FZ4" i="4"/>
  <c r="FZ9" i="4" s="1"/>
  <c r="FZ12" i="4" s="1"/>
  <c r="CF23" i="31"/>
  <c r="CF10" i="31" s="1"/>
  <c r="AA80" i="29"/>
  <c r="BS162" i="30"/>
  <c r="BS178" i="30"/>
  <c r="FE4" i="4"/>
  <c r="FE9" i="4" s="1"/>
  <c r="FE12" i="4" s="1"/>
  <c r="BJ178" i="30"/>
  <c r="BM178" i="30" s="1"/>
  <c r="BJ165" i="30"/>
  <c r="BM165" i="30" s="1"/>
  <c r="BS165" i="30"/>
  <c r="ER4" i="4"/>
  <c r="ER9" i="4" s="1"/>
  <c r="ER12" i="4" s="1"/>
  <c r="BJ132" i="30"/>
  <c r="BM132" i="30" s="1"/>
  <c r="DK4" i="4"/>
  <c r="DK9" i="4" s="1"/>
  <c r="DK12" i="4" s="1"/>
  <c r="BS132" i="30"/>
  <c r="AN221" i="30"/>
  <c r="BF221" i="30"/>
  <c r="BS167" i="30"/>
  <c r="ET4" i="4"/>
  <c r="BJ167" i="30"/>
  <c r="BM167" i="30" s="1"/>
  <c r="DV8" i="4"/>
  <c r="AA191" i="29"/>
  <c r="W329" i="29"/>
  <c r="B25" i="12" s="1"/>
  <c r="C25" i="12" s="1"/>
  <c r="D25" i="12" s="1"/>
  <c r="FQ4" i="4"/>
  <c r="FQ9" i="4" s="1"/>
  <c r="FQ12" i="4" s="1"/>
  <c r="BS190" i="30"/>
  <c r="BJ190" i="30"/>
  <c r="BM190" i="30" s="1"/>
  <c r="BJ140" i="30"/>
  <c r="BM140" i="30" s="1"/>
  <c r="DS4" i="4"/>
  <c r="DS9" i="4" s="1"/>
  <c r="DS12" i="4" s="1"/>
  <c r="BS140" i="30"/>
  <c r="BS96" i="30"/>
  <c r="BJ96" i="30"/>
  <c r="BM96" i="30" s="1"/>
  <c r="CA4" i="4"/>
  <c r="CA9" i="4" s="1"/>
  <c r="CA12" i="4" s="1"/>
  <c r="BN145" i="30"/>
  <c r="DX13" i="4" s="1"/>
  <c r="BS180" i="30"/>
  <c r="BJ180" i="30"/>
  <c r="BM180" i="30" s="1"/>
  <c r="FG4" i="4"/>
  <c r="FG9" i="4" s="1"/>
  <c r="FG12" i="4" s="1"/>
  <c r="BS119" i="30"/>
  <c r="BJ119" i="30"/>
  <c r="BM119" i="30" s="1"/>
  <c r="CX4" i="4"/>
  <c r="BS219" i="30"/>
  <c r="BJ219" i="30"/>
  <c r="BM219" i="30" s="1"/>
  <c r="GT4" i="4"/>
  <c r="GT9" i="4" s="1"/>
  <c r="GT12" i="4" s="1"/>
  <c r="EW4" i="4"/>
  <c r="EW9" i="4" s="1"/>
  <c r="EW12" i="4" s="1"/>
  <c r="BJ170" i="30"/>
  <c r="BM170" i="30" s="1"/>
  <c r="BS170" i="30"/>
  <c r="BS152" i="30"/>
  <c r="BJ152" i="30"/>
  <c r="BM152" i="30" s="1"/>
  <c r="EE4" i="4"/>
  <c r="EE9" i="4" s="1"/>
  <c r="EE12" i="4" s="1"/>
  <c r="DH4" i="4"/>
  <c r="DH9" i="4" s="1"/>
  <c r="DH12" i="4" s="1"/>
  <c r="BS129" i="30"/>
  <c r="BJ129" i="30"/>
  <c r="BM129" i="30" s="1"/>
  <c r="AN127" i="30"/>
  <c r="BF127" i="30"/>
  <c r="O325" i="29"/>
  <c r="W149" i="29"/>
  <c r="CW4" i="4"/>
  <c r="CW9" i="4" s="1"/>
  <c r="CW12" i="4" s="1"/>
  <c r="BJ118" i="30"/>
  <c r="BM118" i="30" s="1"/>
  <c r="BS118" i="30"/>
  <c r="BI130" i="30"/>
  <c r="DI6" i="4"/>
  <c r="DI8" i="4" s="1"/>
  <c r="BJ110" i="30"/>
  <c r="BM110" i="30" s="1"/>
  <c r="CO4" i="4"/>
  <c r="CO9" i="4" s="1"/>
  <c r="CO12" i="4" s="1"/>
  <c r="BS110" i="30"/>
  <c r="BS212" i="30"/>
  <c r="BJ212" i="30"/>
  <c r="BM212" i="30" s="1"/>
  <c r="GM4" i="4"/>
  <c r="GM9" i="4" s="1"/>
  <c r="GM12" i="4" s="1"/>
  <c r="O323" i="29"/>
  <c r="EJ9" i="4"/>
  <c r="EJ12" i="4" s="1"/>
  <c r="BS85" i="30"/>
  <c r="BP4" i="4"/>
  <c r="BP9" i="4" s="1"/>
  <c r="BP12" i="4" s="1"/>
  <c r="BJ85" i="30"/>
  <c r="BM85" i="30" s="1"/>
  <c r="BS137" i="30"/>
  <c r="BJ137" i="30"/>
  <c r="BM137" i="30" s="1"/>
  <c r="DP4" i="4"/>
  <c r="DP9" i="4" s="1"/>
  <c r="DP12" i="4" s="1"/>
  <c r="BS216" i="30"/>
  <c r="GQ4" i="4"/>
  <c r="GQ9" i="4" s="1"/>
  <c r="GQ12" i="4" s="1"/>
  <c r="BJ216" i="30"/>
  <c r="BM216" i="30" s="1"/>
  <c r="BF116" i="30"/>
  <c r="AN116" i="30"/>
  <c r="BF87" i="30"/>
  <c r="AN87" i="30"/>
  <c r="GD8" i="4"/>
  <c r="IO8" i="4" s="1"/>
  <c r="IO6" i="4"/>
  <c r="BJ143" i="30"/>
  <c r="BM143" i="30" s="1"/>
  <c r="BS143" i="30"/>
  <c r="DV4" i="4"/>
  <c r="BZ8" i="4"/>
  <c r="CJ6" i="4"/>
  <c r="CJ8" i="4" s="1"/>
  <c r="BI105" i="30"/>
  <c r="BJ103" i="30"/>
  <c r="BM103" i="30" s="1"/>
  <c r="CH4" i="4"/>
  <c r="CH9" i="4" s="1"/>
  <c r="CH12" i="4" s="1"/>
  <c r="BS103" i="30"/>
  <c r="BS192" i="30"/>
  <c r="FS4" i="4"/>
  <c r="FS9" i="4" s="1"/>
  <c r="FS12" i="4" s="1"/>
  <c r="BJ192" i="30"/>
  <c r="BM192" i="30" s="1"/>
  <c r="BS99" i="30"/>
  <c r="BJ99" i="30"/>
  <c r="BM99" i="30" s="1"/>
  <c r="CD4" i="4"/>
  <c r="CD9" i="4" s="1"/>
  <c r="CD12" i="4" s="1"/>
  <c r="AN74" i="30"/>
  <c r="BZ23" i="31"/>
  <c r="BZ10" i="31" s="1"/>
  <c r="BZ11" i="31" s="1"/>
  <c r="BZ12" i="31" s="1"/>
  <c r="AA74" i="29"/>
  <c r="W319" i="29"/>
  <c r="EC9" i="4"/>
  <c r="EC12" i="4" s="1"/>
  <c r="BS164" i="30"/>
  <c r="BJ164" i="30"/>
  <c r="BM164" i="30" s="1"/>
  <c r="EQ4" i="4"/>
  <c r="EQ9" i="4" s="1"/>
  <c r="EQ12" i="4" s="1"/>
  <c r="BS76" i="30"/>
  <c r="CX8" i="4"/>
  <c r="BS185" i="30"/>
  <c r="BJ185" i="30"/>
  <c r="BM185" i="30" s="1"/>
  <c r="FL4" i="4"/>
  <c r="FL9" i="4" s="1"/>
  <c r="FL12" i="4" s="1"/>
  <c r="BJ121" i="30"/>
  <c r="BM121" i="30" s="1"/>
  <c r="BF225" i="30"/>
  <c r="AN225" i="30"/>
  <c r="BF134" i="30"/>
  <c r="AN134" i="30"/>
  <c r="CQ4" i="4"/>
  <c r="EZ9" i="4"/>
  <c r="EZ12" i="4" s="1"/>
  <c r="BS169" i="30"/>
  <c r="O340" i="29"/>
  <c r="GO4" i="4"/>
  <c r="GO9" i="4" s="1"/>
  <c r="GO12" i="4" s="1"/>
  <c r="BS214" i="30"/>
  <c r="BJ214" i="30"/>
  <c r="BM214" i="30" s="1"/>
  <c r="BM4" i="4"/>
  <c r="BM9" i="4" s="1"/>
  <c r="BM12" i="4" s="1"/>
  <c r="BJ82" i="30"/>
  <c r="BM82" i="30" s="1"/>
  <c r="BS82" i="30"/>
  <c r="BJ217" i="30"/>
  <c r="BM217" i="30" s="1"/>
  <c r="GR4" i="4"/>
  <c r="GR9" i="4" s="1"/>
  <c r="GR12" i="4" s="1"/>
  <c r="BS217" i="30"/>
  <c r="BJ211" i="30"/>
  <c r="BM211" i="30" s="1"/>
  <c r="BS211" i="30"/>
  <c r="GL4" i="4"/>
  <c r="GL9" i="4" s="1"/>
  <c r="GL12" i="4" s="1"/>
  <c r="EO9" i="4"/>
  <c r="EO12" i="4" s="1"/>
  <c r="BS4" i="4"/>
  <c r="BS9" i="4" s="1"/>
  <c r="BS12" i="4" s="1"/>
  <c r="BJ88" i="30"/>
  <c r="BM88" i="30" s="1"/>
  <c r="BS88" i="30"/>
  <c r="BI221" i="30"/>
  <c r="GV6" i="4"/>
  <c r="GV8" i="4" s="1"/>
  <c r="BJ139" i="30"/>
  <c r="BM139" i="30" s="1"/>
  <c r="DR4" i="4"/>
  <c r="DR9" i="4" s="1"/>
  <c r="DR12" i="4" s="1"/>
  <c r="BS139" i="30"/>
  <c r="FN4" i="4"/>
  <c r="FN9" i="4" s="1"/>
  <c r="FN12" i="4" s="1"/>
  <c r="BS187" i="30"/>
  <c r="BJ187" i="30"/>
  <c r="BM187" i="30" s="1"/>
  <c r="BN78" i="30"/>
  <c r="BI13" i="4" s="1"/>
  <c r="BI14" i="4" s="1"/>
  <c r="BI16" i="4" s="1"/>
  <c r="BN206" i="30"/>
  <c r="GG13" i="4" s="1"/>
  <c r="GG14" i="4" s="1"/>
  <c r="GG16" i="4" s="1"/>
  <c r="BS176" i="30"/>
  <c r="FC4" i="4"/>
  <c r="FC9" i="4" s="1"/>
  <c r="FC12" i="4" s="1"/>
  <c r="BJ176" i="30"/>
  <c r="BM176" i="30" s="1"/>
  <c r="BN226" i="30"/>
  <c r="HA13" i="4" s="1"/>
  <c r="HA14" i="4" s="1"/>
  <c r="HA16" i="4" s="1"/>
  <c r="BJ75" i="30"/>
  <c r="BM75" i="30" s="1"/>
  <c r="BF4" i="4"/>
  <c r="BF9" i="4" s="1"/>
  <c r="BF12" i="4" s="1"/>
  <c r="BS75" i="30"/>
  <c r="BI127" i="30"/>
  <c r="DF6" i="4"/>
  <c r="DF8" i="4" s="1"/>
  <c r="O320" i="29"/>
  <c r="W90" i="29"/>
  <c r="W340" i="29" s="1"/>
  <c r="D6" i="33" s="1"/>
  <c r="AN167" i="30"/>
  <c r="AA167" i="29"/>
  <c r="W327" i="29"/>
  <c r="B23" i="12" s="1"/>
  <c r="C23" i="12" s="1"/>
  <c r="D23" i="12" s="1"/>
  <c r="AJ326" i="30"/>
  <c r="GD4" i="4"/>
  <c r="BS203" i="30"/>
  <c r="BJ203" i="30"/>
  <c r="BM203" i="30" s="1"/>
  <c r="BS108" i="30"/>
  <c r="BJ108" i="30"/>
  <c r="BM108" i="30" s="1"/>
  <c r="CM4" i="4"/>
  <c r="CM9" i="4" s="1"/>
  <c r="CM12" i="4" s="1"/>
  <c r="BJ222" i="30"/>
  <c r="BM222" i="30" s="1"/>
  <c r="GW4" i="4"/>
  <c r="GW9" i="4" s="1"/>
  <c r="GW12" i="4" s="1"/>
  <c r="BS222" i="30"/>
  <c r="CI4" i="4"/>
  <c r="CI9" i="4" s="1"/>
  <c r="CI12" i="4" s="1"/>
  <c r="BJ104" i="30"/>
  <c r="BM104" i="30" s="1"/>
  <c r="BS104" i="30"/>
  <c r="GY4" i="4"/>
  <c r="GY9" i="4" s="1"/>
  <c r="GY12" i="4" s="1"/>
  <c r="BS224" i="30"/>
  <c r="BJ224" i="30"/>
  <c r="BM224" i="30" s="1"/>
  <c r="AN119" i="30"/>
  <c r="BS171" i="30"/>
  <c r="EX4" i="4"/>
  <c r="EX9" i="4" s="1"/>
  <c r="EX12" i="4" s="1"/>
  <c r="BJ171" i="30"/>
  <c r="BM171" i="30" s="1"/>
  <c r="GJ4" i="4"/>
  <c r="GJ9" i="4" s="1"/>
  <c r="GJ12" i="4" s="1"/>
  <c r="BS209" i="30"/>
  <c r="BJ209" i="30"/>
  <c r="BM209" i="30" s="1"/>
  <c r="AN179" i="30"/>
  <c r="AA179" i="29"/>
  <c r="W328" i="29"/>
  <c r="B24" i="12" s="1"/>
  <c r="C24" i="12" s="1"/>
  <c r="D24" i="12" s="1"/>
  <c r="O326" i="29"/>
  <c r="W156" i="29"/>
  <c r="AN156" i="30" s="1"/>
  <c r="AN90" i="30"/>
  <c r="BF90" i="30"/>
  <c r="DZ9" i="4"/>
  <c r="DZ12" i="4" s="1"/>
  <c r="AN149" i="30"/>
  <c r="BF149" i="30"/>
  <c r="BJ207" i="30"/>
  <c r="BM207" i="30" s="1"/>
  <c r="GH4" i="4"/>
  <c r="GH9" i="4" s="1"/>
  <c r="GH12" i="4" s="1"/>
  <c r="BS207" i="30"/>
  <c r="BF130" i="30"/>
  <c r="AN130" i="30"/>
  <c r="AJ331" i="30"/>
  <c r="BJ166" i="30"/>
  <c r="BM166" i="30" s="1"/>
  <c r="ES4" i="4"/>
  <c r="ES9" i="4" s="1"/>
  <c r="ES12" i="4" s="1"/>
  <c r="BS166" i="30"/>
  <c r="GS9" i="4"/>
  <c r="GS12" i="4" s="1"/>
  <c r="EM9" i="4"/>
  <c r="EM12" i="4" s="1"/>
  <c r="BS120" i="30"/>
  <c r="BJ120" i="30"/>
  <c r="BM120" i="30" s="1"/>
  <c r="CY4" i="4"/>
  <c r="CY9" i="4" s="1"/>
  <c r="CY12" i="4" s="1"/>
  <c r="AA203" i="29"/>
  <c r="W330" i="29"/>
  <c r="B26" i="12" s="1"/>
  <c r="C26" i="12" s="1"/>
  <c r="D26" i="12" s="1"/>
  <c r="BJ186" i="30"/>
  <c r="BM186" i="30" s="1"/>
  <c r="FM4" i="4"/>
  <c r="FM9" i="4" s="1"/>
  <c r="FM12" i="4" s="1"/>
  <c r="BS186" i="30"/>
  <c r="BJ154" i="30"/>
  <c r="BM154" i="30" s="1"/>
  <c r="EG4" i="4"/>
  <c r="EG9" i="4" s="1"/>
  <c r="EG12" i="4" s="1"/>
  <c r="BS154" i="30"/>
  <c r="CN4" i="4"/>
  <c r="CN9" i="4" s="1"/>
  <c r="CN12" i="4" s="1"/>
  <c r="BJ109" i="30"/>
  <c r="BM109" i="30" s="1"/>
  <c r="BS109" i="30"/>
  <c r="BJ161" i="30"/>
  <c r="BM161" i="30" s="1"/>
  <c r="EN4" i="4"/>
  <c r="EN9" i="4" s="1"/>
  <c r="EN12" i="4" s="1"/>
  <c r="BS161" i="30"/>
  <c r="BJ168" i="30"/>
  <c r="BM168" i="30" s="1"/>
  <c r="EU4" i="4"/>
  <c r="EU9" i="4" s="1"/>
  <c r="EU12" i="4" s="1"/>
  <c r="BS168" i="30"/>
  <c r="AJ321" i="30"/>
  <c r="BS163" i="30"/>
  <c r="BJ163" i="30"/>
  <c r="BM163" i="30" s="1"/>
  <c r="EP4" i="4"/>
  <c r="EP9" i="4" s="1"/>
  <c r="EP12" i="4" s="1"/>
  <c r="BJ158" i="30"/>
  <c r="BM158" i="30" s="1"/>
  <c r="EK4" i="4"/>
  <c r="EK9" i="4" s="1"/>
  <c r="EK12" i="4" s="1"/>
  <c r="BS158" i="30"/>
  <c r="O321" i="29"/>
  <c r="W105" i="29"/>
  <c r="AN105" i="30" s="1"/>
  <c r="BT4" i="4"/>
  <c r="BT9" i="4" s="1"/>
  <c r="BT12" i="4" s="1"/>
  <c r="BJ89" i="30"/>
  <c r="BM89" i="30" s="1"/>
  <c r="BS89" i="30"/>
  <c r="DT4" i="4"/>
  <c r="DT9" i="4" s="1"/>
  <c r="DT12" i="4" s="1"/>
  <c r="BJ141" i="30"/>
  <c r="BM141" i="30" s="1"/>
  <c r="BS141" i="30"/>
  <c r="BS172" i="30"/>
  <c r="EY4" i="4"/>
  <c r="EY9" i="4" s="1"/>
  <c r="EY12" i="4" s="1"/>
  <c r="BJ172" i="30"/>
  <c r="BM172" i="30" s="1"/>
  <c r="GP8" i="4"/>
  <c r="AJ340" i="30"/>
  <c r="FR8" i="4"/>
  <c r="IN8" i="4" s="1"/>
  <c r="IN6" i="4"/>
  <c r="DJ4" i="4"/>
  <c r="BS131" i="30"/>
  <c r="BJ131" i="30"/>
  <c r="BM131" i="30" s="1"/>
  <c r="BJ86" i="30"/>
  <c r="BM86" i="30" s="1"/>
  <c r="BS86" i="30"/>
  <c r="BQ4" i="4"/>
  <c r="BQ9" i="4" s="1"/>
  <c r="BQ12" i="4" s="1"/>
  <c r="BS122" i="30"/>
  <c r="DA4" i="4"/>
  <c r="DA9" i="4" s="1"/>
  <c r="DA12" i="4" s="1"/>
  <c r="BJ122" i="30"/>
  <c r="BM122" i="30" s="1"/>
  <c r="BJ128" i="30"/>
  <c r="BM128" i="30" s="1"/>
  <c r="DG4" i="4"/>
  <c r="DG9" i="4" s="1"/>
  <c r="DG12" i="4" s="1"/>
  <c r="BS128" i="30"/>
  <c r="BJ125" i="30"/>
  <c r="BM125" i="30" s="1"/>
  <c r="BS125" i="30"/>
  <c r="DD4" i="4"/>
  <c r="DD9" i="4" s="1"/>
  <c r="DD12" i="4" s="1"/>
  <c r="BS117" i="30"/>
  <c r="CV4" i="4"/>
  <c r="CV9" i="4" s="1"/>
  <c r="CV12" i="4" s="1"/>
  <c r="BJ117" i="30"/>
  <c r="BM117" i="30" s="1"/>
  <c r="GN4" i="4"/>
  <c r="GN9" i="4" s="1"/>
  <c r="GN12" i="4" s="1"/>
  <c r="BS213" i="30"/>
  <c r="BJ213" i="30"/>
  <c r="BM213" i="30" s="1"/>
  <c r="BJ79" i="30"/>
  <c r="BM79" i="30" s="1"/>
  <c r="BJ4" i="4"/>
  <c r="BJ9" i="4" s="1"/>
  <c r="BJ12" i="4" s="1"/>
  <c r="BS79" i="30"/>
  <c r="DN9" i="4"/>
  <c r="DN12" i="4" s="1"/>
  <c r="BS183" i="30"/>
  <c r="BJ183" i="30"/>
  <c r="BM183" i="30" s="1"/>
  <c r="FJ4" i="4"/>
  <c r="FJ9" i="4" s="1"/>
  <c r="FJ12" i="4" s="1"/>
  <c r="BS83" i="30"/>
  <c r="BN4" i="4"/>
  <c r="BJ83" i="30"/>
  <c r="BM83" i="30" s="1"/>
  <c r="BS195" i="30"/>
  <c r="BJ195" i="30"/>
  <c r="BM195" i="30" s="1"/>
  <c r="FV4" i="4"/>
  <c r="FV9" i="4" s="1"/>
  <c r="FV12" i="4" s="1"/>
  <c r="BJ194" i="30"/>
  <c r="BM194" i="30" s="1"/>
  <c r="BS194" i="30"/>
  <c r="FU4" i="4"/>
  <c r="FU9" i="4" s="1"/>
  <c r="FU12" i="4" s="1"/>
  <c r="BS136" i="30"/>
  <c r="DO4" i="4"/>
  <c r="DO9" i="4" s="1"/>
  <c r="DO12" i="4" s="1"/>
  <c r="BJ136" i="30"/>
  <c r="BM136" i="30" s="1"/>
  <c r="AA221" i="29"/>
  <c r="BJ112" i="30" l="1"/>
  <c r="BM112" i="30" s="1"/>
  <c r="IP6" i="4"/>
  <c r="AN331" i="30"/>
  <c r="AN323" i="30"/>
  <c r="DX14" i="4"/>
  <c r="DX16" i="4" s="1"/>
  <c r="IK8" i="4"/>
  <c r="BO226" i="30"/>
  <c r="BQ226" i="30" s="1"/>
  <c r="BW226" i="30" s="1"/>
  <c r="IJ6" i="4"/>
  <c r="IK6" i="4"/>
  <c r="IJ8" i="4"/>
  <c r="BO78" i="30"/>
  <c r="BQ78" i="30" s="1"/>
  <c r="BW78" i="30" s="1"/>
  <c r="EV14" i="4"/>
  <c r="EV16" i="4" s="1"/>
  <c r="AN324" i="30"/>
  <c r="AN329" i="30"/>
  <c r="IF8" i="4"/>
  <c r="IE6" i="4"/>
  <c r="BO169" i="30"/>
  <c r="BQ169" i="30" s="1"/>
  <c r="BW169" i="30" s="1"/>
  <c r="O339" i="29"/>
  <c r="IF6" i="4"/>
  <c r="EM14" i="4"/>
  <c r="EM16" i="4" s="1"/>
  <c r="AK339" i="30"/>
  <c r="BG14" i="4"/>
  <c r="BG16" i="4" s="1"/>
  <c r="BO193" i="30"/>
  <c r="BQ193" i="30" s="1"/>
  <c r="BW193" i="30" s="1"/>
  <c r="BO157" i="30"/>
  <c r="BQ157" i="30" s="1"/>
  <c r="BW157" i="30" s="1"/>
  <c r="AN330" i="30"/>
  <c r="AN327" i="30"/>
  <c r="BO162" i="30"/>
  <c r="BQ162" i="30" s="1"/>
  <c r="BW162" i="30" s="1"/>
  <c r="BN209" i="30"/>
  <c r="GJ13" i="4" s="1"/>
  <c r="GJ14" i="4" s="1"/>
  <c r="GJ16" i="4" s="1"/>
  <c r="BN75" i="30"/>
  <c r="BF13" i="4" s="1"/>
  <c r="BF14" i="4" s="1"/>
  <c r="BF16" i="4" s="1"/>
  <c r="BN170" i="30"/>
  <c r="EW13" i="4" s="1"/>
  <c r="EW14" i="4" s="1"/>
  <c r="EW16" i="4" s="1"/>
  <c r="BN136" i="30"/>
  <c r="DO13" i="4" s="1"/>
  <c r="DO14" i="4" s="1"/>
  <c r="DO16" i="4" s="1"/>
  <c r="BN86" i="30"/>
  <c r="BQ13" i="4" s="1"/>
  <c r="BN89" i="30"/>
  <c r="BT13" i="4" s="1"/>
  <c r="BT14" i="4" s="1"/>
  <c r="BT16" i="4" s="1"/>
  <c r="BN166" i="30"/>
  <c r="ES13" i="4" s="1"/>
  <c r="ES14" i="4" s="1"/>
  <c r="ES16" i="4" s="1"/>
  <c r="AA156" i="29"/>
  <c r="W326" i="29"/>
  <c r="B22" i="12" s="1"/>
  <c r="C22" i="12" s="1"/>
  <c r="D22" i="12" s="1"/>
  <c r="BN171" i="30"/>
  <c r="EX13" i="4" s="1"/>
  <c r="EX14" i="4" s="1"/>
  <c r="EX16" i="4" s="1"/>
  <c r="BN224" i="30"/>
  <c r="GY13" i="4" s="1"/>
  <c r="GY14" i="4" s="1"/>
  <c r="GY16" i="4" s="1"/>
  <c r="BN104" i="30"/>
  <c r="CI13" i="4" s="1"/>
  <c r="CI14" i="4" s="1"/>
  <c r="CI16" i="4" s="1"/>
  <c r="BN222" i="30"/>
  <c r="GW13" i="4" s="1"/>
  <c r="BN203" i="30"/>
  <c r="GD13" i="4" s="1"/>
  <c r="M45" i="12"/>
  <c r="H23" i="12"/>
  <c r="F45" i="12"/>
  <c r="E23" i="12"/>
  <c r="E45" i="12"/>
  <c r="H45" i="12"/>
  <c r="J23" i="12"/>
  <c r="I45" i="12"/>
  <c r="O23" i="12"/>
  <c r="K23" i="12"/>
  <c r="G45" i="12"/>
  <c r="P23" i="12"/>
  <c r="N45" i="12"/>
  <c r="L45" i="12"/>
  <c r="I23" i="12"/>
  <c r="N23" i="12"/>
  <c r="G23" i="12"/>
  <c r="F23" i="12"/>
  <c r="L23" i="12"/>
  <c r="J45" i="12"/>
  <c r="M23" i="12"/>
  <c r="K45" i="12"/>
  <c r="BN176" i="30"/>
  <c r="FC13" i="4" s="1"/>
  <c r="FC14" i="4" s="1"/>
  <c r="FC16" i="4" s="1"/>
  <c r="BN139" i="30"/>
  <c r="DR13" i="4" s="1"/>
  <c r="DR14" i="4" s="1"/>
  <c r="DR16" i="4" s="1"/>
  <c r="CQ9" i="4"/>
  <c r="CQ12" i="4" s="1"/>
  <c r="BN185" i="30"/>
  <c r="FL13" i="4" s="1"/>
  <c r="IH8" i="4"/>
  <c r="CA12" i="31"/>
  <c r="CA14" i="31" s="1"/>
  <c r="BZ14" i="31"/>
  <c r="BZ15" i="31" s="1"/>
  <c r="BZ16" i="31" s="1"/>
  <c r="BN216" i="30"/>
  <c r="GQ13" i="4" s="1"/>
  <c r="GQ14" i="4" s="1"/>
  <c r="GQ16" i="4" s="1"/>
  <c r="BN137" i="30"/>
  <c r="DP13" i="4" s="1"/>
  <c r="DP14" i="4" s="1"/>
  <c r="DP16" i="4" s="1"/>
  <c r="BO181" i="30"/>
  <c r="BQ181" i="30" s="1"/>
  <c r="BW181" i="30" s="1"/>
  <c r="BN219" i="30"/>
  <c r="GT13" i="4" s="1"/>
  <c r="GT14" i="4" s="1"/>
  <c r="GT16" i="4" s="1"/>
  <c r="BO145" i="30"/>
  <c r="BQ145" i="30" s="1"/>
  <c r="BW145" i="30" s="1"/>
  <c r="BN190" i="30"/>
  <c r="FQ13" i="4" s="1"/>
  <c r="FQ14" i="4" s="1"/>
  <c r="FQ16" i="4" s="1"/>
  <c r="ET9" i="4"/>
  <c r="IL4" i="4"/>
  <c r="BN115" i="30"/>
  <c r="CT13" i="4" s="1"/>
  <c r="FF9" i="4"/>
  <c r="IM4" i="4"/>
  <c r="FR9" i="4"/>
  <c r="IN4" i="4"/>
  <c r="BN184" i="30"/>
  <c r="FK13" i="4" s="1"/>
  <c r="FK14" i="4" s="1"/>
  <c r="FK16" i="4" s="1"/>
  <c r="BN91" i="30"/>
  <c r="BV13" i="4" s="1"/>
  <c r="BV14" i="4" s="1"/>
  <c r="BV16" i="4" s="1"/>
  <c r="BO160" i="30"/>
  <c r="BQ160" i="30" s="1"/>
  <c r="BW160" i="30" s="1"/>
  <c r="BN175" i="30"/>
  <c r="FB13" i="4" s="1"/>
  <c r="FB14" i="4" s="1"/>
  <c r="FB16" i="4" s="1"/>
  <c r="II6" i="4"/>
  <c r="BN148" i="30"/>
  <c r="EA13" i="4" s="1"/>
  <c r="EA14" i="4" s="1"/>
  <c r="EA16" i="4" s="1"/>
  <c r="BN77" i="30"/>
  <c r="BH13" i="4" s="1"/>
  <c r="BH14" i="4" s="1"/>
  <c r="BH16" i="4" s="1"/>
  <c r="BN94" i="30"/>
  <c r="BY13" i="4" s="1"/>
  <c r="BY14" i="4" s="1"/>
  <c r="BY16" i="4" s="1"/>
  <c r="BN151" i="30"/>
  <c r="ED13" i="4" s="1"/>
  <c r="ED14" i="4" s="1"/>
  <c r="ED16" i="4" s="1"/>
  <c r="BN200" i="30"/>
  <c r="GA13" i="4" s="1"/>
  <c r="BN113" i="30"/>
  <c r="CR13" i="4" s="1"/>
  <c r="CR14" i="4" s="1"/>
  <c r="CR16" i="4" s="1"/>
  <c r="BN198" i="30"/>
  <c r="FY13" i="4" s="1"/>
  <c r="FY14" i="4" s="1"/>
  <c r="FY16" i="4" s="1"/>
  <c r="BN124" i="30"/>
  <c r="DC13" i="4" s="1"/>
  <c r="DC14" i="4" s="1"/>
  <c r="DC16" i="4" s="1"/>
  <c r="BN111" i="30"/>
  <c r="CP13" i="4" s="1"/>
  <c r="CP14" i="4" s="1"/>
  <c r="CP16" i="4" s="1"/>
  <c r="BN98" i="30"/>
  <c r="CC13" i="4" s="1"/>
  <c r="CC14" i="4" s="1"/>
  <c r="CC16" i="4" s="1"/>
  <c r="BN208" i="30"/>
  <c r="GI13" i="4" s="1"/>
  <c r="GI14" i="4" s="1"/>
  <c r="GI16" i="4" s="1"/>
  <c r="BN174" i="30"/>
  <c r="FA13" i="4" s="1"/>
  <c r="FA14" i="4" s="1"/>
  <c r="FA16" i="4" s="1"/>
  <c r="BN205" i="30"/>
  <c r="GF13" i="4" s="1"/>
  <c r="GF14" i="4" s="1"/>
  <c r="GF16" i="4" s="1"/>
  <c r="EH9" i="4"/>
  <c r="BN74" i="30"/>
  <c r="BE13" i="4" s="1"/>
  <c r="EO14" i="4"/>
  <c r="EO16" i="4" s="1"/>
  <c r="BO76" i="30"/>
  <c r="BQ76" i="30" s="1"/>
  <c r="BW76" i="30" s="1"/>
  <c r="BN163" i="30"/>
  <c r="EP13" i="4" s="1"/>
  <c r="EP14" i="4" s="1"/>
  <c r="EP16" i="4" s="1"/>
  <c r="BN212" i="30"/>
  <c r="GM13" i="4" s="1"/>
  <c r="GM14" i="4" s="1"/>
  <c r="GM16" i="4" s="1"/>
  <c r="BN110" i="30"/>
  <c r="CO13" i="4" s="1"/>
  <c r="CO14" i="4" s="1"/>
  <c r="CO16" i="4" s="1"/>
  <c r="BN118" i="30"/>
  <c r="CW13" i="4" s="1"/>
  <c r="CW14" i="4" s="1"/>
  <c r="CW16" i="4" s="1"/>
  <c r="DF4" i="4"/>
  <c r="DF9" i="4" s="1"/>
  <c r="DF12" i="4" s="1"/>
  <c r="BS127" i="30"/>
  <c r="BJ127" i="30"/>
  <c r="BM127" i="30" s="1"/>
  <c r="BN92" i="30"/>
  <c r="BW13" i="4" s="1"/>
  <c r="BW14" i="4" s="1"/>
  <c r="BW16" i="4" s="1"/>
  <c r="BN106" i="30"/>
  <c r="CK13" i="4" s="1"/>
  <c r="CK14" i="4" s="1"/>
  <c r="CK16" i="4" s="1"/>
  <c r="BN179" i="30"/>
  <c r="FF13" i="4" s="1"/>
  <c r="BN201" i="30"/>
  <c r="GB13" i="4" s="1"/>
  <c r="GB14" i="4" s="1"/>
  <c r="GB16" i="4" s="1"/>
  <c r="BN84" i="30"/>
  <c r="BO13" i="4" s="1"/>
  <c r="BO14" i="4" s="1"/>
  <c r="BO16" i="4" s="1"/>
  <c r="IG8" i="4"/>
  <c r="BN147" i="30"/>
  <c r="DZ13" i="4" s="1"/>
  <c r="DZ14" i="4" s="1"/>
  <c r="DZ16" i="4" s="1"/>
  <c r="BN144" i="30"/>
  <c r="DW13" i="4" s="1"/>
  <c r="DW14" i="4" s="1"/>
  <c r="DW16" i="4" s="1"/>
  <c r="AJ339" i="30"/>
  <c r="BN79" i="30"/>
  <c r="BJ13" i="4" s="1"/>
  <c r="BJ14" i="4" s="1"/>
  <c r="BJ16" i="4" s="1"/>
  <c r="BN117" i="30"/>
  <c r="CV13" i="4" s="1"/>
  <c r="CV14" i="4" s="1"/>
  <c r="CV16" i="4" s="1"/>
  <c r="BN128" i="30"/>
  <c r="DG13" i="4" s="1"/>
  <c r="DG14" i="4" s="1"/>
  <c r="DG16" i="4" s="1"/>
  <c r="H24" i="12"/>
  <c r="E24" i="12"/>
  <c r="F46" i="12"/>
  <c r="J24" i="12"/>
  <c r="I46" i="12"/>
  <c r="P24" i="12"/>
  <c r="I24" i="12"/>
  <c r="L46" i="12"/>
  <c r="M46" i="12"/>
  <c r="K24" i="12"/>
  <c r="L24" i="12"/>
  <c r="H46" i="12"/>
  <c r="J46" i="12"/>
  <c r="F24" i="12"/>
  <c r="N46" i="12"/>
  <c r="N24" i="12"/>
  <c r="G46" i="12"/>
  <c r="M24" i="12"/>
  <c r="G24" i="12"/>
  <c r="K46" i="12"/>
  <c r="E46" i="12"/>
  <c r="O24" i="12"/>
  <c r="Q24" i="12" s="1"/>
  <c r="R24" i="12" s="1"/>
  <c r="BN211" i="30"/>
  <c r="GL13" i="4" s="1"/>
  <c r="GL14" i="4" s="1"/>
  <c r="GL16" i="4" s="1"/>
  <c r="BN121" i="30"/>
  <c r="CZ13" i="4" s="1"/>
  <c r="BN85" i="30"/>
  <c r="BP13" i="4" s="1"/>
  <c r="BP14" i="4" s="1"/>
  <c r="BP16" i="4" s="1"/>
  <c r="CX9" i="4"/>
  <c r="BN180" i="30"/>
  <c r="FG13" i="4" s="1"/>
  <c r="FG14" i="4" s="1"/>
  <c r="FG16" i="4" s="1"/>
  <c r="BJ221" i="30"/>
  <c r="BM221" i="30" s="1"/>
  <c r="GV4" i="4"/>
  <c r="GV9" i="4" s="1"/>
  <c r="GV12" i="4" s="1"/>
  <c r="BS221" i="30"/>
  <c r="BN132" i="30"/>
  <c r="DK13" i="4" s="1"/>
  <c r="DK14" i="4" s="1"/>
  <c r="DK16" i="4" s="1"/>
  <c r="BN178" i="30"/>
  <c r="FE13" i="4" s="1"/>
  <c r="FE14" i="4" s="1"/>
  <c r="FE16" i="4" s="1"/>
  <c r="CT14" i="4"/>
  <c r="CT16" i="4" s="1"/>
  <c r="IE8" i="4"/>
  <c r="BN210" i="30"/>
  <c r="GK13" i="4" s="1"/>
  <c r="GK14" i="4" s="1"/>
  <c r="GK16" i="4" s="1"/>
  <c r="BN93" i="30"/>
  <c r="BX13" i="4" s="1"/>
  <c r="BX14" i="4" s="1"/>
  <c r="BX16" i="4" s="1"/>
  <c r="BN191" i="30"/>
  <c r="FR13" i="4" s="1"/>
  <c r="EJ14" i="4"/>
  <c r="EJ16" i="4" s="1"/>
  <c r="BN138" i="30"/>
  <c r="DQ13" i="4" s="1"/>
  <c r="DQ14" i="4" s="1"/>
  <c r="DQ16" i="4" s="1"/>
  <c r="IG6" i="4"/>
  <c r="EI4" i="4"/>
  <c r="EI9" i="4" s="1"/>
  <c r="EI12" i="4" s="1"/>
  <c r="BJ156" i="30"/>
  <c r="BM156" i="30" s="1"/>
  <c r="BS156" i="30"/>
  <c r="BN97" i="30"/>
  <c r="CB13" i="4" s="1"/>
  <c r="CB14" i="4" s="1"/>
  <c r="CB16" i="4" s="1"/>
  <c r="BN100" i="30"/>
  <c r="CE13" i="4" s="1"/>
  <c r="CE14" i="4" s="1"/>
  <c r="CE16" i="4" s="1"/>
  <c r="BN197" i="30"/>
  <c r="FX13" i="4" s="1"/>
  <c r="FX14" i="4" s="1"/>
  <c r="FX16" i="4" s="1"/>
  <c r="BN142" i="30"/>
  <c r="DU13" i="4" s="1"/>
  <c r="DU14" i="4" s="1"/>
  <c r="DU16" i="4" s="1"/>
  <c r="BN114" i="30"/>
  <c r="CS13" i="4" s="1"/>
  <c r="CS14" i="4" s="1"/>
  <c r="CS16" i="4" s="1"/>
  <c r="BN146" i="30"/>
  <c r="DY13" i="4" s="1"/>
  <c r="DY14" i="4" s="1"/>
  <c r="DY16" i="4" s="1"/>
  <c r="AN328" i="30"/>
  <c r="I18" i="12"/>
  <c r="N18" i="12"/>
  <c r="N40" i="12"/>
  <c r="G18" i="12"/>
  <c r="K40" i="12"/>
  <c r="P18" i="12"/>
  <c r="E40" i="12"/>
  <c r="L40" i="12"/>
  <c r="K18" i="12"/>
  <c r="I40" i="12"/>
  <c r="M18" i="12"/>
  <c r="F40" i="12"/>
  <c r="H18" i="12"/>
  <c r="J40" i="12"/>
  <c r="M40" i="12"/>
  <c r="F18" i="12"/>
  <c r="O18" i="12"/>
  <c r="J18" i="12"/>
  <c r="E18" i="12"/>
  <c r="H40" i="12"/>
  <c r="L18" i="12"/>
  <c r="G40" i="12"/>
  <c r="GA14" i="4"/>
  <c r="GA16" i="4" s="1"/>
  <c r="BN95" i="30"/>
  <c r="BZ13" i="4" s="1"/>
  <c r="BN107" i="30"/>
  <c r="CL13" i="4" s="1"/>
  <c r="BN177" i="30"/>
  <c r="FD13" i="4" s="1"/>
  <c r="FD14" i="4" s="1"/>
  <c r="FD16" i="4" s="1"/>
  <c r="BN218" i="30"/>
  <c r="GS13" i="4" s="1"/>
  <c r="GS14" i="4" s="1"/>
  <c r="GS16" i="4" s="1"/>
  <c r="BN215" i="30"/>
  <c r="GP13" i="4" s="1"/>
  <c r="BN188" i="30"/>
  <c r="FO13" i="4" s="1"/>
  <c r="FO14" i="4" s="1"/>
  <c r="FO16" i="4" s="1"/>
  <c r="BN155" i="30"/>
  <c r="EH13" i="4" s="1"/>
  <c r="BE9" i="4"/>
  <c r="ID4" i="4"/>
  <c r="BO173" i="30"/>
  <c r="BQ173" i="30" s="1"/>
  <c r="BW173" i="30" s="1"/>
  <c r="BO150" i="30"/>
  <c r="BQ150" i="30" s="1"/>
  <c r="BW150" i="30" s="1"/>
  <c r="BO135" i="30"/>
  <c r="BQ135" i="30" s="1"/>
  <c r="BW135" i="30" s="1"/>
  <c r="BN194" i="30"/>
  <c r="FU13" i="4" s="1"/>
  <c r="FU14" i="4" s="1"/>
  <c r="FU16" i="4" s="1"/>
  <c r="BN83" i="30"/>
  <c r="BN13" i="4" s="1"/>
  <c r="BN183" i="30"/>
  <c r="FJ13" i="4" s="1"/>
  <c r="FJ14" i="4" s="1"/>
  <c r="FJ16" i="4" s="1"/>
  <c r="BN131" i="30"/>
  <c r="DJ13" i="4" s="1"/>
  <c r="BN172" i="30"/>
  <c r="EY13" i="4" s="1"/>
  <c r="EY14" i="4" s="1"/>
  <c r="EY16" i="4" s="1"/>
  <c r="BN141" i="30"/>
  <c r="DT13" i="4" s="1"/>
  <c r="DT14" i="4" s="1"/>
  <c r="DT16" i="4" s="1"/>
  <c r="BN161" i="30"/>
  <c r="EN13" i="4" s="1"/>
  <c r="EN14" i="4" s="1"/>
  <c r="EN16" i="4" s="1"/>
  <c r="BN88" i="30"/>
  <c r="BS13" i="4" s="1"/>
  <c r="BS14" i="4" s="1"/>
  <c r="BS16" i="4" s="1"/>
  <c r="BN217" i="30"/>
  <c r="GR13" i="4" s="1"/>
  <c r="GR14" i="4" s="1"/>
  <c r="GR16" i="4" s="1"/>
  <c r="BN214" i="30"/>
  <c r="GO13" i="4" s="1"/>
  <c r="GO14" i="4" s="1"/>
  <c r="GO16" i="4" s="1"/>
  <c r="BJ225" i="30"/>
  <c r="BM225" i="30" s="1"/>
  <c r="GZ4" i="4"/>
  <c r="GZ9" i="4" s="1"/>
  <c r="GZ12" i="4" s="1"/>
  <c r="BS225" i="30"/>
  <c r="BN192" i="30"/>
  <c r="FS13" i="4" s="1"/>
  <c r="FS14" i="4" s="1"/>
  <c r="FS16" i="4" s="1"/>
  <c r="BN143" i="30"/>
  <c r="DV13" i="4" s="1"/>
  <c r="BJ87" i="30"/>
  <c r="BM87" i="30" s="1"/>
  <c r="BS87" i="30"/>
  <c r="BR4" i="4"/>
  <c r="BR9" i="4" s="1"/>
  <c r="BR12" i="4" s="1"/>
  <c r="BN165" i="30"/>
  <c r="ER13" i="4" s="1"/>
  <c r="ER14" i="4" s="1"/>
  <c r="ER16" i="4" s="1"/>
  <c r="BN199" i="30"/>
  <c r="FZ13" i="4" s="1"/>
  <c r="FZ14" i="4" s="1"/>
  <c r="FZ16" i="4" s="1"/>
  <c r="BN202" i="30"/>
  <c r="GC13" i="4" s="1"/>
  <c r="GC14" i="4" s="1"/>
  <c r="GC16" i="4" s="1"/>
  <c r="H41" i="12"/>
  <c r="E19" i="12"/>
  <c r="H19" i="12"/>
  <c r="E41" i="12"/>
  <c r="P19" i="12"/>
  <c r="G41" i="12"/>
  <c r="N19" i="12"/>
  <c r="G19" i="12"/>
  <c r="L41" i="12"/>
  <c r="F41" i="12"/>
  <c r="J41" i="12"/>
  <c r="M41" i="12"/>
  <c r="J19" i="12"/>
  <c r="O19" i="12"/>
  <c r="F19" i="12"/>
  <c r="N41" i="12"/>
  <c r="K41" i="12"/>
  <c r="L19" i="12"/>
  <c r="I19" i="12"/>
  <c r="M19" i="12"/>
  <c r="I41" i="12"/>
  <c r="K19" i="12"/>
  <c r="BN223" i="30"/>
  <c r="GX13" i="4" s="1"/>
  <c r="GX14" i="4" s="1"/>
  <c r="GX16" i="4" s="1"/>
  <c r="BN196" i="30"/>
  <c r="FW13" i="4" s="1"/>
  <c r="FW14" i="4" s="1"/>
  <c r="FW16" i="4" s="1"/>
  <c r="BN9" i="4"/>
  <c r="BQ14" i="4"/>
  <c r="BQ16" i="4" s="1"/>
  <c r="AA105" i="29"/>
  <c r="W321" i="29"/>
  <c r="B17" i="12" s="1"/>
  <c r="C17" i="12" s="1"/>
  <c r="D17" i="12" s="1"/>
  <c r="BN158" i="30"/>
  <c r="EK13" i="4" s="1"/>
  <c r="EK14" i="4" s="1"/>
  <c r="EK16" i="4" s="1"/>
  <c r="BN168" i="30"/>
  <c r="EU13" i="4" s="1"/>
  <c r="EU14" i="4" s="1"/>
  <c r="EU16" i="4" s="1"/>
  <c r="BN186" i="30"/>
  <c r="FM13" i="4" s="1"/>
  <c r="FM14" i="4" s="1"/>
  <c r="FM16" i="4" s="1"/>
  <c r="BN120" i="30"/>
  <c r="CY13" i="4" s="1"/>
  <c r="CY14" i="4" s="1"/>
  <c r="CY16" i="4" s="1"/>
  <c r="BN207" i="30"/>
  <c r="GH13" i="4" s="1"/>
  <c r="GH14" i="4" s="1"/>
  <c r="GH16" i="4" s="1"/>
  <c r="BS90" i="30"/>
  <c r="BJ90" i="30"/>
  <c r="BM90" i="30" s="1"/>
  <c r="BU4" i="4"/>
  <c r="BU9" i="4" s="1"/>
  <c r="BU12" i="4" s="1"/>
  <c r="BN108" i="30"/>
  <c r="CM13" i="4" s="1"/>
  <c r="CM14" i="4" s="1"/>
  <c r="CM16" i="4" s="1"/>
  <c r="GD9" i="4"/>
  <c r="IO4" i="4"/>
  <c r="AN319" i="30"/>
  <c r="B15" i="12"/>
  <c r="BN103" i="30"/>
  <c r="CH13" i="4" s="1"/>
  <c r="CH14" i="4" s="1"/>
  <c r="CH16" i="4" s="1"/>
  <c r="BN129" i="30"/>
  <c r="DH13" i="4" s="1"/>
  <c r="DH14" i="4" s="1"/>
  <c r="DH16" i="4" s="1"/>
  <c r="BN152" i="30"/>
  <c r="EE13" i="4" s="1"/>
  <c r="EE14" i="4" s="1"/>
  <c r="EE16" i="4" s="1"/>
  <c r="BN195" i="30"/>
  <c r="FV13" i="4" s="1"/>
  <c r="FV14" i="4" s="1"/>
  <c r="FV16" i="4" s="1"/>
  <c r="BN213" i="30"/>
  <c r="GN13" i="4" s="1"/>
  <c r="GN14" i="4" s="1"/>
  <c r="GN16" i="4" s="1"/>
  <c r="BN125" i="30"/>
  <c r="DD13" i="4" s="1"/>
  <c r="DD14" i="4" s="1"/>
  <c r="DD16" i="4" s="1"/>
  <c r="BN122" i="30"/>
  <c r="DA13" i="4" s="1"/>
  <c r="DA14" i="4" s="1"/>
  <c r="DA16" i="4" s="1"/>
  <c r="DJ9" i="4"/>
  <c r="IP8" i="4"/>
  <c r="BN109" i="30"/>
  <c r="CN13" i="4" s="1"/>
  <c r="CN14" i="4" s="1"/>
  <c r="CN16" i="4" s="1"/>
  <c r="BN154" i="30"/>
  <c r="EG13" i="4" s="1"/>
  <c r="EG14" i="4" s="1"/>
  <c r="EG16" i="4" s="1"/>
  <c r="F48" i="12"/>
  <c r="P26" i="12"/>
  <c r="K26" i="12"/>
  <c r="N26" i="12"/>
  <c r="L26" i="12"/>
  <c r="J48" i="12"/>
  <c r="K48" i="12"/>
  <c r="I48" i="12"/>
  <c r="G48" i="12"/>
  <c r="G26" i="12"/>
  <c r="H26" i="12"/>
  <c r="L48" i="12"/>
  <c r="J26" i="12"/>
  <c r="M26" i="12"/>
  <c r="I26" i="12"/>
  <c r="H48" i="12"/>
  <c r="E48" i="12"/>
  <c r="E26" i="12"/>
  <c r="M48" i="12"/>
  <c r="N48" i="12"/>
  <c r="O26" i="12"/>
  <c r="F26" i="12"/>
  <c r="DI4" i="4"/>
  <c r="DI9" i="4" s="1"/>
  <c r="DI12" i="4" s="1"/>
  <c r="BS130" i="30"/>
  <c r="BJ130" i="30"/>
  <c r="BM130" i="30" s="1"/>
  <c r="BS149" i="30"/>
  <c r="BJ149" i="30"/>
  <c r="BM149" i="30" s="1"/>
  <c r="EB4" i="4"/>
  <c r="EB9" i="4" s="1"/>
  <c r="EB12" i="4" s="1"/>
  <c r="GW14" i="4"/>
  <c r="GW16" i="4" s="1"/>
  <c r="AN326" i="30"/>
  <c r="CP23" i="31"/>
  <c r="CP10" i="31" s="1"/>
  <c r="AA90" i="29"/>
  <c r="W320" i="29"/>
  <c r="BO206" i="30"/>
  <c r="BQ206" i="30" s="1"/>
  <c r="BW206" i="30" s="1"/>
  <c r="BN187" i="30"/>
  <c r="FN13" i="4" s="1"/>
  <c r="FN14" i="4" s="1"/>
  <c r="FN16" i="4" s="1"/>
  <c r="BN82" i="30"/>
  <c r="BM13" i="4" s="1"/>
  <c r="BM14" i="4" s="1"/>
  <c r="BM16" i="4" s="1"/>
  <c r="BN112" i="30"/>
  <c r="CQ13" i="4" s="1"/>
  <c r="BJ134" i="30"/>
  <c r="BM134" i="30" s="1"/>
  <c r="BS134" i="30"/>
  <c r="DM4" i="4"/>
  <c r="DM9" i="4" s="1"/>
  <c r="DM12" i="4" s="1"/>
  <c r="FL14" i="4"/>
  <c r="FL16" i="4" s="1"/>
  <c r="IH6" i="4"/>
  <c r="BN164" i="30"/>
  <c r="EQ13" i="4" s="1"/>
  <c r="EQ14" i="4" s="1"/>
  <c r="EQ16" i="4" s="1"/>
  <c r="BN99" i="30"/>
  <c r="CD13" i="4" s="1"/>
  <c r="CD14" i="4" s="1"/>
  <c r="CD16" i="4" s="1"/>
  <c r="DV9" i="4"/>
  <c r="BJ116" i="30"/>
  <c r="BM116" i="30" s="1"/>
  <c r="BS116" i="30"/>
  <c r="CU4" i="4"/>
  <c r="CU9" i="4" s="1"/>
  <c r="CU12" i="4" s="1"/>
  <c r="AA149" i="29"/>
  <c r="W325" i="29"/>
  <c r="BN119" i="30"/>
  <c r="CX13" i="4" s="1"/>
  <c r="BN96" i="30"/>
  <c r="CA13" i="4" s="1"/>
  <c r="CA14" i="4" s="1"/>
  <c r="CA16" i="4" s="1"/>
  <c r="BN140" i="30"/>
  <c r="DS13" i="4" s="1"/>
  <c r="DS14" i="4" s="1"/>
  <c r="DS16" i="4" s="1"/>
  <c r="M25" i="12"/>
  <c r="F25" i="12"/>
  <c r="P25" i="12"/>
  <c r="N47" i="12"/>
  <c r="I25" i="12"/>
  <c r="J47" i="12"/>
  <c r="M47" i="12"/>
  <c r="O25" i="12"/>
  <c r="E47" i="12"/>
  <c r="G47" i="12"/>
  <c r="L47" i="12"/>
  <c r="H25" i="12"/>
  <c r="E25" i="12"/>
  <c r="H47" i="12"/>
  <c r="K25" i="12"/>
  <c r="N25" i="12"/>
  <c r="G25" i="12"/>
  <c r="I47" i="12"/>
  <c r="K47" i="12"/>
  <c r="F47" i="12"/>
  <c r="L25" i="12"/>
  <c r="J25" i="12"/>
  <c r="BN167" i="30"/>
  <c r="ET13" i="4" s="1"/>
  <c r="FT14" i="4"/>
  <c r="FT16" i="4" s="1"/>
  <c r="CZ14" i="4"/>
  <c r="CZ16" i="4" s="1"/>
  <c r="BN159" i="30"/>
  <c r="EL13" i="4" s="1"/>
  <c r="EL14" i="4" s="1"/>
  <c r="EL16" i="4" s="1"/>
  <c r="BN80" i="30"/>
  <c r="BK13" i="4" s="1"/>
  <c r="BK14" i="4" s="1"/>
  <c r="BK16" i="4" s="1"/>
  <c r="BS105" i="30"/>
  <c r="CJ4" i="4"/>
  <c r="CJ9" i="4" s="1"/>
  <c r="CJ12" i="4" s="1"/>
  <c r="BJ105" i="30"/>
  <c r="BM105" i="30" s="1"/>
  <c r="BN101" i="30"/>
  <c r="CF13" i="4" s="1"/>
  <c r="CF14" i="4" s="1"/>
  <c r="CF16" i="4" s="1"/>
  <c r="BN123" i="30"/>
  <c r="DB13" i="4" s="1"/>
  <c r="DB14" i="4" s="1"/>
  <c r="DB16" i="4" s="1"/>
  <c r="BN182" i="30"/>
  <c r="FI13" i="4" s="1"/>
  <c r="FI14" i="4" s="1"/>
  <c r="FI16" i="4" s="1"/>
  <c r="F49" i="12"/>
  <c r="L27" i="12"/>
  <c r="F27" i="12"/>
  <c r="G27" i="12"/>
  <c r="P27" i="12"/>
  <c r="E49" i="12"/>
  <c r="J27" i="12"/>
  <c r="E27" i="12"/>
  <c r="I27" i="12"/>
  <c r="H49" i="12"/>
  <c r="I49" i="12"/>
  <c r="L49" i="12"/>
  <c r="M27" i="12"/>
  <c r="N27" i="12"/>
  <c r="K27" i="12"/>
  <c r="O27" i="12"/>
  <c r="H27" i="12"/>
  <c r="N49" i="12"/>
  <c r="J49" i="12"/>
  <c r="K49" i="12"/>
  <c r="M49" i="12"/>
  <c r="G49" i="12"/>
  <c r="II8" i="4"/>
  <c r="BO133" i="30"/>
  <c r="BQ133" i="30" s="1"/>
  <c r="BW133" i="30" s="1"/>
  <c r="BN204" i="30"/>
  <c r="GE13" i="4" s="1"/>
  <c r="GE14" i="4" s="1"/>
  <c r="GE16" i="4" s="1"/>
  <c r="BN220" i="30"/>
  <c r="GU13" i="4" s="1"/>
  <c r="GU14" i="4" s="1"/>
  <c r="GU16" i="4" s="1"/>
  <c r="BN189" i="30"/>
  <c r="FP13" i="4" s="1"/>
  <c r="FP14" i="4" s="1"/>
  <c r="FP16" i="4" s="1"/>
  <c r="M20" i="12"/>
  <c r="G20" i="12"/>
  <c r="J20" i="12"/>
  <c r="J42" i="12"/>
  <c r="M42" i="12"/>
  <c r="G42" i="12"/>
  <c r="K20" i="12"/>
  <c r="E42" i="12"/>
  <c r="P20" i="12"/>
  <c r="I20" i="12"/>
  <c r="L20" i="12"/>
  <c r="E20" i="12"/>
  <c r="K42" i="12"/>
  <c r="H42" i="12"/>
  <c r="N20" i="12"/>
  <c r="O20" i="12"/>
  <c r="N42" i="12"/>
  <c r="L42" i="12"/>
  <c r="H20" i="12"/>
  <c r="F20" i="12"/>
  <c r="F42" i="12"/>
  <c r="I42" i="12"/>
  <c r="BZ9" i="4"/>
  <c r="BN153" i="30"/>
  <c r="EF13" i="4" s="1"/>
  <c r="EF14" i="4" s="1"/>
  <c r="EF16" i="4" s="1"/>
  <c r="CL9" i="4"/>
  <c r="BN126" i="30"/>
  <c r="DE13" i="4" s="1"/>
  <c r="DE14" i="4" s="1"/>
  <c r="DE16" i="4" s="1"/>
  <c r="GP9" i="4"/>
  <c r="BN102" i="30"/>
  <c r="CG13" i="4" s="1"/>
  <c r="CG14" i="4" s="1"/>
  <c r="CG16" i="4" s="1"/>
  <c r="BN81" i="30"/>
  <c r="BL13" i="4" s="1"/>
  <c r="BL14" i="4" s="1"/>
  <c r="BL16" i="4" s="1"/>
  <c r="EZ14" i="4"/>
  <c r="EZ16" i="4" s="1"/>
  <c r="EC14" i="4"/>
  <c r="EC16" i="4" s="1"/>
  <c r="DN14" i="4"/>
  <c r="DN16" i="4" s="1"/>
  <c r="Q27" i="12" l="1"/>
  <c r="R27" i="12" s="1"/>
  <c r="IP4" i="4"/>
  <c r="BO204" i="30"/>
  <c r="BQ204" i="30" s="1"/>
  <c r="BW204" i="30" s="1"/>
  <c r="BO123" i="30"/>
  <c r="BQ123" i="30" s="1"/>
  <c r="BW123" i="30" s="1"/>
  <c r="BO161" i="30"/>
  <c r="BQ161" i="30" s="1"/>
  <c r="BW161" i="30" s="1"/>
  <c r="IG4" i="4"/>
  <c r="BO208" i="30"/>
  <c r="BQ208" i="30" s="1"/>
  <c r="BW208" i="30" s="1"/>
  <c r="BO115" i="30"/>
  <c r="BQ115" i="30" s="1"/>
  <c r="BW115" i="30" s="1"/>
  <c r="BO190" i="30"/>
  <c r="BQ190" i="30" s="1"/>
  <c r="BW190" i="30" s="1"/>
  <c r="BO215" i="30"/>
  <c r="BQ215" i="30" s="1"/>
  <c r="BW215" i="30" s="1"/>
  <c r="IJ4" i="4"/>
  <c r="BO81" i="30"/>
  <c r="BQ81" i="30" s="1"/>
  <c r="BW81" i="30" s="1"/>
  <c r="BO189" i="30"/>
  <c r="BQ189" i="30" s="1"/>
  <c r="BW189" i="30" s="1"/>
  <c r="BO183" i="30"/>
  <c r="BQ183" i="30" s="1"/>
  <c r="BW183" i="30" s="1"/>
  <c r="Q23" i="12"/>
  <c r="R23" i="12" s="1"/>
  <c r="T23" i="12" s="1"/>
  <c r="BO187" i="30"/>
  <c r="BQ187" i="30" s="1"/>
  <c r="BW187" i="30" s="1"/>
  <c r="BO143" i="30"/>
  <c r="BQ143" i="30" s="1"/>
  <c r="BW143" i="30" s="1"/>
  <c r="BO88" i="30"/>
  <c r="BQ88" i="30" s="1"/>
  <c r="BW88" i="30" s="1"/>
  <c r="BO210" i="30"/>
  <c r="BQ210" i="30" s="1"/>
  <c r="BW210" i="30" s="1"/>
  <c r="BO178" i="30"/>
  <c r="BQ178" i="30" s="1"/>
  <c r="BW178" i="30" s="1"/>
  <c r="BO212" i="30"/>
  <c r="BQ212" i="30" s="1"/>
  <c r="BW212" i="30" s="1"/>
  <c r="BO216" i="30"/>
  <c r="BQ216" i="30" s="1"/>
  <c r="BW216" i="30" s="1"/>
  <c r="BO125" i="30"/>
  <c r="BQ125" i="30" s="1"/>
  <c r="BW125" i="30" s="1"/>
  <c r="BO97" i="30"/>
  <c r="BQ97" i="30" s="1"/>
  <c r="BW97" i="30" s="1"/>
  <c r="BO191" i="30"/>
  <c r="BQ191" i="30" s="1"/>
  <c r="BW191" i="30" s="1"/>
  <c r="BO201" i="30"/>
  <c r="BQ201" i="30" s="1"/>
  <c r="BW201" i="30" s="1"/>
  <c r="BO118" i="30"/>
  <c r="BQ118" i="30" s="1"/>
  <c r="BW118" i="30" s="1"/>
  <c r="IL13" i="4"/>
  <c r="BO96" i="30"/>
  <c r="BQ96" i="30" s="1"/>
  <c r="BW96" i="30" s="1"/>
  <c r="BO164" i="30"/>
  <c r="BQ164" i="30" s="1"/>
  <c r="BW164" i="30" s="1"/>
  <c r="BO109" i="30"/>
  <c r="BQ109" i="30" s="1"/>
  <c r="BW109" i="30" s="1"/>
  <c r="BO195" i="30"/>
  <c r="BQ195" i="30" s="1"/>
  <c r="BW195" i="30" s="1"/>
  <c r="Q19" i="12"/>
  <c r="R19" i="12" s="1"/>
  <c r="S19" i="12" s="1"/>
  <c r="BO214" i="30"/>
  <c r="BQ214" i="30" s="1"/>
  <c r="BW214" i="30" s="1"/>
  <c r="BO172" i="30"/>
  <c r="BQ172" i="30" s="1"/>
  <c r="BW172" i="30" s="1"/>
  <c r="BO107" i="30"/>
  <c r="BQ107" i="30" s="1"/>
  <c r="BW107" i="30" s="1"/>
  <c r="BO146" i="30"/>
  <c r="BQ146" i="30" s="1"/>
  <c r="BW146" i="30" s="1"/>
  <c r="BO142" i="30"/>
  <c r="BQ142" i="30" s="1"/>
  <c r="BW142" i="30" s="1"/>
  <c r="BO100" i="30"/>
  <c r="BQ100" i="30" s="1"/>
  <c r="BW100" i="30" s="1"/>
  <c r="BO93" i="30"/>
  <c r="BQ93" i="30" s="1"/>
  <c r="BW93" i="30" s="1"/>
  <c r="BO132" i="30"/>
  <c r="BQ132" i="30" s="1"/>
  <c r="BW132" i="30" s="1"/>
  <c r="BO144" i="30"/>
  <c r="BQ144" i="30" s="1"/>
  <c r="BW144" i="30" s="1"/>
  <c r="BO110" i="30"/>
  <c r="BQ110" i="30" s="1"/>
  <c r="BW110" i="30" s="1"/>
  <c r="BO175" i="30"/>
  <c r="BQ175" i="30" s="1"/>
  <c r="BW175" i="30" s="1"/>
  <c r="BO209" i="30"/>
  <c r="BQ209" i="30" s="1"/>
  <c r="BW209" i="30" s="1"/>
  <c r="IF4" i="4"/>
  <c r="Q20" i="12"/>
  <c r="R20" i="12" s="1"/>
  <c r="T20" i="12" s="1"/>
  <c r="BO168" i="30"/>
  <c r="BQ168" i="30" s="1"/>
  <c r="BW168" i="30" s="1"/>
  <c r="BO194" i="30"/>
  <c r="BQ194" i="30" s="1"/>
  <c r="BW194" i="30" s="1"/>
  <c r="BO177" i="30"/>
  <c r="BQ177" i="30" s="1"/>
  <c r="BW177" i="30" s="1"/>
  <c r="BO95" i="30"/>
  <c r="BQ95" i="30" s="1"/>
  <c r="BW95" i="30" s="1"/>
  <c r="Q18" i="12"/>
  <c r="R18" i="12" s="1"/>
  <c r="S18" i="12" s="1"/>
  <c r="BO114" i="30"/>
  <c r="BQ114" i="30" s="1"/>
  <c r="BW114" i="30" s="1"/>
  <c r="BO197" i="30"/>
  <c r="BQ197" i="30" s="1"/>
  <c r="BW197" i="30" s="1"/>
  <c r="BO80" i="30"/>
  <c r="BQ80" i="30" s="1"/>
  <c r="BW80" i="30" s="1"/>
  <c r="BO129" i="30"/>
  <c r="BQ129" i="30" s="1"/>
  <c r="BW129" i="30" s="1"/>
  <c r="BO120" i="30"/>
  <c r="BQ120" i="30" s="1"/>
  <c r="BW120" i="30" s="1"/>
  <c r="BO199" i="30"/>
  <c r="BQ199" i="30" s="1"/>
  <c r="BW199" i="30" s="1"/>
  <c r="BO137" i="30"/>
  <c r="BQ137" i="30" s="1"/>
  <c r="BW137" i="30" s="1"/>
  <c r="B16" i="12"/>
  <c r="AN320" i="30"/>
  <c r="T27" i="12"/>
  <c r="S27" i="12"/>
  <c r="BO182" i="30"/>
  <c r="BQ182" i="30" s="1"/>
  <c r="BW182" i="30" s="1"/>
  <c r="BO101" i="30"/>
  <c r="BQ101" i="30" s="1"/>
  <c r="BW101" i="30" s="1"/>
  <c r="BO167" i="30"/>
  <c r="BQ167" i="30" s="1"/>
  <c r="BW167" i="30" s="1"/>
  <c r="Q25" i="12"/>
  <c r="R25" i="12" s="1"/>
  <c r="BO140" i="30"/>
  <c r="BQ140" i="30" s="1"/>
  <c r="BW140" i="30" s="1"/>
  <c r="BO119" i="30"/>
  <c r="BQ119" i="30" s="1"/>
  <c r="BW119" i="30" s="1"/>
  <c r="BN116" i="30"/>
  <c r="CU13" i="4" s="1"/>
  <c r="CU14" i="4" s="1"/>
  <c r="CU16" i="4" s="1"/>
  <c r="BO112" i="30"/>
  <c r="BQ112" i="30" s="1"/>
  <c r="BW112" i="30" s="1"/>
  <c r="BN149" i="30"/>
  <c r="EB13" i="4" s="1"/>
  <c r="EB14" i="4" s="1"/>
  <c r="EB16" i="4" s="1"/>
  <c r="BO152" i="30"/>
  <c r="BQ152" i="30" s="1"/>
  <c r="BW152" i="30" s="1"/>
  <c r="BO103" i="30"/>
  <c r="BQ103" i="30" s="1"/>
  <c r="BW103" i="30" s="1"/>
  <c r="BO207" i="30"/>
  <c r="BQ207" i="30" s="1"/>
  <c r="BW207" i="30" s="1"/>
  <c r="BO186" i="30"/>
  <c r="BQ186" i="30" s="1"/>
  <c r="BW186" i="30" s="1"/>
  <c r="BO158" i="30"/>
  <c r="BQ158" i="30" s="1"/>
  <c r="BW158" i="30" s="1"/>
  <c r="BO196" i="30"/>
  <c r="BQ196" i="30" s="1"/>
  <c r="BW196" i="30" s="1"/>
  <c r="BO223" i="30"/>
  <c r="BQ223" i="30" s="1"/>
  <c r="BW223" i="30" s="1"/>
  <c r="BO202" i="30"/>
  <c r="BQ202" i="30" s="1"/>
  <c r="BW202" i="30" s="1"/>
  <c r="BO165" i="30"/>
  <c r="BQ165" i="30" s="1"/>
  <c r="BW165" i="30" s="1"/>
  <c r="BO192" i="30"/>
  <c r="BQ192" i="30" s="1"/>
  <c r="BW192" i="30" s="1"/>
  <c r="BN225" i="30"/>
  <c r="GZ13" i="4" s="1"/>
  <c r="GZ14" i="4" s="1"/>
  <c r="GZ16" i="4" s="1"/>
  <c r="BO155" i="30"/>
  <c r="BQ155" i="30" s="1"/>
  <c r="BW155" i="30" s="1"/>
  <c r="BN156" i="30"/>
  <c r="EI13" i="4" s="1"/>
  <c r="EI14" i="4" s="1"/>
  <c r="EI16" i="4" s="1"/>
  <c r="BO138" i="30"/>
  <c r="BQ138" i="30" s="1"/>
  <c r="BW138" i="30" s="1"/>
  <c r="IN13" i="4"/>
  <c r="IH4" i="4"/>
  <c r="BO121" i="30"/>
  <c r="BQ121" i="30" s="1"/>
  <c r="BW121" i="30" s="1"/>
  <c r="BO128" i="30"/>
  <c r="BQ128" i="30" s="1"/>
  <c r="BW128" i="30" s="1"/>
  <c r="BO79" i="30"/>
  <c r="BQ79" i="30" s="1"/>
  <c r="BW79" i="30" s="1"/>
  <c r="BO179" i="30"/>
  <c r="BQ179" i="30" s="1"/>
  <c r="BW179" i="30" s="1"/>
  <c r="BO92" i="30"/>
  <c r="BQ92" i="30" s="1"/>
  <c r="BW92" i="30" s="1"/>
  <c r="BO163" i="30"/>
  <c r="BQ163" i="30" s="1"/>
  <c r="BW163" i="30" s="1"/>
  <c r="IK4" i="4"/>
  <c r="BO174" i="30"/>
  <c r="BQ174" i="30" s="1"/>
  <c r="BW174" i="30" s="1"/>
  <c r="BO98" i="30"/>
  <c r="BQ98" i="30" s="1"/>
  <c r="BW98" i="30" s="1"/>
  <c r="BO124" i="30"/>
  <c r="BQ124" i="30" s="1"/>
  <c r="BW124" i="30" s="1"/>
  <c r="BO113" i="30"/>
  <c r="BQ113" i="30" s="1"/>
  <c r="BW113" i="30" s="1"/>
  <c r="BO151" i="30"/>
  <c r="BQ151" i="30" s="1"/>
  <c r="BW151" i="30" s="1"/>
  <c r="BO77" i="30"/>
  <c r="BQ77" i="30" s="1"/>
  <c r="BW77" i="30" s="1"/>
  <c r="BO91" i="30"/>
  <c r="BQ91" i="30" s="1"/>
  <c r="BW91" i="30" s="1"/>
  <c r="FF12" i="4"/>
  <c r="IM9" i="4"/>
  <c r="ET12" i="4"/>
  <c r="IL9" i="4"/>
  <c r="BO219" i="30"/>
  <c r="BQ219" i="30" s="1"/>
  <c r="BW219" i="30" s="1"/>
  <c r="CB12" i="31"/>
  <c r="CB14" i="31" s="1"/>
  <c r="CQ14" i="4"/>
  <c r="CQ16" i="4" s="1"/>
  <c r="BO176" i="30"/>
  <c r="BQ176" i="30" s="1"/>
  <c r="BW176" i="30" s="1"/>
  <c r="BO203" i="30"/>
  <c r="BQ203" i="30" s="1"/>
  <c r="BW203" i="30" s="1"/>
  <c r="BO104" i="30"/>
  <c r="BQ104" i="30" s="1"/>
  <c r="BW104" i="30" s="1"/>
  <c r="BO171" i="30"/>
  <c r="BQ171" i="30" s="1"/>
  <c r="BW171" i="30" s="1"/>
  <c r="BO166" i="30"/>
  <c r="BQ166" i="30" s="1"/>
  <c r="BW166" i="30" s="1"/>
  <c r="BO89" i="30"/>
  <c r="BQ89" i="30" s="1"/>
  <c r="BW89" i="30" s="1"/>
  <c r="BO136" i="30"/>
  <c r="BQ136" i="30" s="1"/>
  <c r="BW136" i="30" s="1"/>
  <c r="BO75" i="30"/>
  <c r="BQ75" i="30" s="1"/>
  <c r="BW75" i="30" s="1"/>
  <c r="II4" i="4"/>
  <c r="S24" i="12"/>
  <c r="T24" i="12"/>
  <c r="IE4" i="4"/>
  <c r="BN87" i="30"/>
  <c r="BR13" i="4" s="1"/>
  <c r="BR14" i="4" s="1"/>
  <c r="BR16" i="4" s="1"/>
  <c r="EH12" i="4"/>
  <c r="IK9" i="4"/>
  <c r="IO13" i="4"/>
  <c r="GP12" i="4"/>
  <c r="IP9" i="4"/>
  <c r="CL12" i="4"/>
  <c r="IG9" i="4"/>
  <c r="BZ12" i="4"/>
  <c r="IF9" i="4"/>
  <c r="BN105" i="30"/>
  <c r="CJ13" i="4" s="1"/>
  <c r="CJ14" i="4" s="1"/>
  <c r="CJ16" i="4" s="1"/>
  <c r="DV12" i="4"/>
  <c r="IJ9" i="4"/>
  <c r="DJ12" i="4"/>
  <c r="II9" i="4"/>
  <c r="C15" i="12"/>
  <c r="N13" i="26"/>
  <c r="GD12" i="4"/>
  <c r="IO9" i="4"/>
  <c r="BN90" i="30"/>
  <c r="BU13" i="4" s="1"/>
  <c r="BU14" i="4" s="1"/>
  <c r="BU16" i="4" s="1"/>
  <c r="BN12" i="4"/>
  <c r="IE9" i="4"/>
  <c r="BO180" i="30"/>
  <c r="BQ180" i="30" s="1"/>
  <c r="BW180" i="30" s="1"/>
  <c r="BO85" i="30"/>
  <c r="BQ85" i="30" s="1"/>
  <c r="BW85" i="30" s="1"/>
  <c r="BO211" i="30"/>
  <c r="BQ211" i="30" s="1"/>
  <c r="BW211" i="30" s="1"/>
  <c r="BO117" i="30"/>
  <c r="BQ117" i="30" s="1"/>
  <c r="BW117" i="30" s="1"/>
  <c r="BO147" i="30"/>
  <c r="BQ147" i="30" s="1"/>
  <c r="BW147" i="30" s="1"/>
  <c r="BO84" i="30"/>
  <c r="BQ84" i="30" s="1"/>
  <c r="BW84" i="30" s="1"/>
  <c r="BO106" i="30"/>
  <c r="BQ106" i="30" s="1"/>
  <c r="BW106" i="30" s="1"/>
  <c r="BN127" i="30"/>
  <c r="DF13" i="4" s="1"/>
  <c r="DF14" i="4" s="1"/>
  <c r="DF16" i="4" s="1"/>
  <c r="BO74" i="30"/>
  <c r="BQ74" i="30" s="1"/>
  <c r="BW74" i="30" s="1"/>
  <c r="BO205" i="30"/>
  <c r="BQ205" i="30" s="1"/>
  <c r="BW205" i="30" s="1"/>
  <c r="BO111" i="30"/>
  <c r="BQ111" i="30" s="1"/>
  <c r="BW111" i="30" s="1"/>
  <c r="BO198" i="30"/>
  <c r="BQ198" i="30" s="1"/>
  <c r="BW198" i="30" s="1"/>
  <c r="BO200" i="30"/>
  <c r="BQ200" i="30" s="1"/>
  <c r="BW200" i="30" s="1"/>
  <c r="BO94" i="30"/>
  <c r="BQ94" i="30" s="1"/>
  <c r="BW94" i="30" s="1"/>
  <c r="BO148" i="30"/>
  <c r="BQ148" i="30" s="1"/>
  <c r="BW148" i="30" s="1"/>
  <c r="BO184" i="30"/>
  <c r="BQ184" i="30" s="1"/>
  <c r="BW184" i="30" s="1"/>
  <c r="FR12" i="4"/>
  <c r="IN9" i="4"/>
  <c r="CA15" i="31"/>
  <c r="BO185" i="30"/>
  <c r="BQ185" i="30" s="1"/>
  <c r="BW185" i="30" s="1"/>
  <c r="BO139" i="30"/>
  <c r="BQ139" i="30" s="1"/>
  <c r="BW139" i="30" s="1"/>
  <c r="BO222" i="30"/>
  <c r="BQ222" i="30" s="1"/>
  <c r="BW222" i="30" s="1"/>
  <c r="BO224" i="30"/>
  <c r="BQ224" i="30" s="1"/>
  <c r="BW224" i="30" s="1"/>
  <c r="N22" i="12"/>
  <c r="O22" i="12"/>
  <c r="K44" i="12"/>
  <c r="M22" i="12"/>
  <c r="H22" i="12"/>
  <c r="I44" i="12"/>
  <c r="J22" i="12"/>
  <c r="P22" i="12"/>
  <c r="M44" i="12"/>
  <c r="F44" i="12"/>
  <c r="K22" i="12"/>
  <c r="N44" i="12"/>
  <c r="F22" i="12"/>
  <c r="E44" i="12"/>
  <c r="E22" i="12"/>
  <c r="H44" i="12"/>
  <c r="G44" i="12"/>
  <c r="J44" i="12"/>
  <c r="L44" i="12"/>
  <c r="L22" i="12"/>
  <c r="G22" i="12"/>
  <c r="I22" i="12"/>
  <c r="BO86" i="30"/>
  <c r="BQ86" i="30" s="1"/>
  <c r="BW86" i="30" s="1"/>
  <c r="BO170" i="30"/>
  <c r="BQ170" i="30" s="1"/>
  <c r="BW170" i="30" s="1"/>
  <c r="BN221" i="30"/>
  <c r="GV13" i="4" s="1"/>
  <c r="GV14" i="4" s="1"/>
  <c r="GV16" i="4" s="1"/>
  <c r="CX12" i="4"/>
  <c r="IH9" i="4"/>
  <c r="IM13" i="4"/>
  <c r="BN130" i="30"/>
  <c r="DI13" i="4" s="1"/>
  <c r="DI14" i="4" s="1"/>
  <c r="DI16" i="4" s="1"/>
  <c r="Q26" i="12"/>
  <c r="R26" i="12" s="1"/>
  <c r="K17" i="12"/>
  <c r="E17" i="12"/>
  <c r="O17" i="12"/>
  <c r="H39" i="12"/>
  <c r="G39" i="12"/>
  <c r="N39" i="12"/>
  <c r="M39" i="12"/>
  <c r="I17" i="12"/>
  <c r="N17" i="12"/>
  <c r="E39" i="12"/>
  <c r="I39" i="12"/>
  <c r="J17" i="12"/>
  <c r="L17" i="12"/>
  <c r="M17" i="12"/>
  <c r="G17" i="12"/>
  <c r="J39" i="12"/>
  <c r="L39" i="12"/>
  <c r="K39" i="12"/>
  <c r="P17" i="12"/>
  <c r="F17" i="12"/>
  <c r="F39" i="12"/>
  <c r="H17" i="12"/>
  <c r="BO102" i="30"/>
  <c r="BQ102" i="30" s="1"/>
  <c r="BW102" i="30" s="1"/>
  <c r="BO126" i="30"/>
  <c r="BQ126" i="30" s="1"/>
  <c r="BW126" i="30" s="1"/>
  <c r="BO153" i="30"/>
  <c r="BQ153" i="30" s="1"/>
  <c r="BW153" i="30" s="1"/>
  <c r="BO220" i="30"/>
  <c r="BQ220" i="30" s="1"/>
  <c r="BW220" i="30" s="1"/>
  <c r="BO159" i="30"/>
  <c r="BQ159" i="30" s="1"/>
  <c r="BW159" i="30" s="1"/>
  <c r="B21" i="12"/>
  <c r="C21" i="12" s="1"/>
  <c r="D21" i="12" s="1"/>
  <c r="AN325" i="30"/>
  <c r="BO99" i="30"/>
  <c r="BQ99" i="30" s="1"/>
  <c r="BW99" i="30" s="1"/>
  <c r="BN134" i="30"/>
  <c r="DM13" i="4" s="1"/>
  <c r="II13" i="4" s="1"/>
  <c r="BO82" i="30"/>
  <c r="BQ82" i="30" s="1"/>
  <c r="BW82" i="30" s="1"/>
  <c r="BO154" i="30"/>
  <c r="BQ154" i="30" s="1"/>
  <c r="BW154" i="30" s="1"/>
  <c r="AN321" i="30"/>
  <c r="BO122" i="30"/>
  <c r="BQ122" i="30" s="1"/>
  <c r="BW122" i="30" s="1"/>
  <c r="BO213" i="30"/>
  <c r="BQ213" i="30" s="1"/>
  <c r="BW213" i="30" s="1"/>
  <c r="W339" i="29"/>
  <c r="AN339" i="30" s="1"/>
  <c r="BO108" i="30"/>
  <c r="BQ108" i="30" s="1"/>
  <c r="BW108" i="30" s="1"/>
  <c r="IJ13" i="4"/>
  <c r="BO217" i="30"/>
  <c r="BQ217" i="30" s="1"/>
  <c r="BW217" i="30" s="1"/>
  <c r="BO141" i="30"/>
  <c r="BQ141" i="30" s="1"/>
  <c r="BW141" i="30" s="1"/>
  <c r="BO131" i="30"/>
  <c r="BQ131" i="30" s="1"/>
  <c r="BW131" i="30" s="1"/>
  <c r="BO83" i="30"/>
  <c r="BQ83" i="30" s="1"/>
  <c r="BW83" i="30" s="1"/>
  <c r="BE12" i="4"/>
  <c r="ID12" i="4" s="1"/>
  <c r="ID9" i="4"/>
  <c r="BO188" i="30"/>
  <c r="BQ188" i="30" s="1"/>
  <c r="BW188" i="30" s="1"/>
  <c r="BO218" i="30"/>
  <c r="BQ218" i="30" s="1"/>
  <c r="BW218" i="30" s="1"/>
  <c r="BE14" i="4"/>
  <c r="ID13" i="4"/>
  <c r="S23" i="12"/>
  <c r="T18" i="12" l="1"/>
  <c r="T19" i="12"/>
  <c r="IG13" i="4"/>
  <c r="BO116" i="30"/>
  <c r="BQ116" i="30" s="1"/>
  <c r="BW116" i="30" s="1"/>
  <c r="BO149" i="30"/>
  <c r="BQ149" i="30" s="1"/>
  <c r="BW149" i="30" s="1"/>
  <c r="IK13" i="4"/>
  <c r="S20" i="12"/>
  <c r="BO221" i="30"/>
  <c r="BQ221" i="30" s="1"/>
  <c r="BW221" i="30" s="1"/>
  <c r="BO134" i="30"/>
  <c r="BQ134" i="30" s="1"/>
  <c r="BW134" i="30" s="1"/>
  <c r="BO90" i="30"/>
  <c r="BQ90" i="30" s="1"/>
  <c r="BW90" i="30" s="1"/>
  <c r="BO87" i="30"/>
  <c r="BQ87" i="30" s="1"/>
  <c r="BW87" i="30" s="1"/>
  <c r="BO225" i="30"/>
  <c r="BQ225" i="30" s="1"/>
  <c r="BW225" i="30" s="1"/>
  <c r="T26" i="12"/>
  <c r="S26" i="12"/>
  <c r="Q17" i="12"/>
  <c r="R17" i="12" s="1"/>
  <c r="BO130" i="30"/>
  <c r="BQ130" i="30" s="1"/>
  <c r="BW130" i="30" s="1"/>
  <c r="CX14" i="4"/>
  <c r="IH12" i="4"/>
  <c r="BO127" i="30"/>
  <c r="BQ127" i="30" s="1"/>
  <c r="BW127" i="30" s="1"/>
  <c r="EH14" i="4"/>
  <c r="IK12" i="4"/>
  <c r="DM14" i="4"/>
  <c r="DM16" i="4" s="1"/>
  <c r="FF14" i="4"/>
  <c r="IM12" i="4"/>
  <c r="K21" i="12"/>
  <c r="L21" i="12"/>
  <c r="J43" i="12"/>
  <c r="M43" i="12"/>
  <c r="P21" i="12"/>
  <c r="N21" i="12"/>
  <c r="I43" i="12"/>
  <c r="E21" i="12"/>
  <c r="G43" i="12"/>
  <c r="O21" i="12"/>
  <c r="I21" i="12"/>
  <c r="K43" i="12"/>
  <c r="H43" i="12"/>
  <c r="M21" i="12"/>
  <c r="E43" i="12"/>
  <c r="F21" i="12"/>
  <c r="N43" i="12"/>
  <c r="G21" i="12"/>
  <c r="J21" i="12"/>
  <c r="F43" i="12"/>
  <c r="H21" i="12"/>
  <c r="L43" i="12"/>
  <c r="CB15" i="31"/>
  <c r="IF13" i="4"/>
  <c r="O13" i="26"/>
  <c r="D15" i="12"/>
  <c r="DV14" i="4"/>
  <c r="IJ12" i="4"/>
  <c r="BZ14" i="4"/>
  <c r="IF12" i="4"/>
  <c r="GP14" i="4"/>
  <c r="IP12" i="4"/>
  <c r="CA16" i="31"/>
  <c r="IP13" i="4"/>
  <c r="BO105" i="30"/>
  <c r="BQ105" i="30" s="1"/>
  <c r="BW105" i="30" s="1"/>
  <c r="ET14" i="4"/>
  <c r="IL12" i="4"/>
  <c r="BO156" i="30"/>
  <c r="BQ156" i="30" s="1"/>
  <c r="BW156" i="30" s="1"/>
  <c r="IE13" i="4"/>
  <c r="C16" i="12"/>
  <c r="N14" i="26"/>
  <c r="BE16" i="4"/>
  <c r="ID16" i="4" s="1"/>
  <c r="ID14" i="4"/>
  <c r="Q22" i="12"/>
  <c r="R22" i="12" s="1"/>
  <c r="FR14" i="4"/>
  <c r="IN12" i="4"/>
  <c r="BN14" i="4"/>
  <c r="IE12" i="4"/>
  <c r="GD14" i="4"/>
  <c r="IO12" i="4"/>
  <c r="DJ14" i="4"/>
  <c r="II12" i="4"/>
  <c r="CL14" i="4"/>
  <c r="IG12" i="4"/>
  <c r="CC12" i="31"/>
  <c r="CC14" i="31"/>
  <c r="CB16" i="31"/>
  <c r="T25" i="12"/>
  <c r="S25" i="12"/>
  <c r="IH13" i="4"/>
  <c r="Q21" i="12" l="1"/>
  <c r="R21" i="12" s="1"/>
  <c r="CD12" i="31"/>
  <c r="CE12" i="31" s="1"/>
  <c r="DJ16" i="4"/>
  <c r="II16" i="4" s="1"/>
  <c r="II14" i="4"/>
  <c r="BN16" i="4"/>
  <c r="IE16" i="4" s="1"/>
  <c r="IE14" i="4"/>
  <c r="GP16" i="4"/>
  <c r="IP16" i="4" s="1"/>
  <c r="IP14" i="4"/>
  <c r="DV16" i="4"/>
  <c r="IJ16" i="4" s="1"/>
  <c r="IJ14" i="4"/>
  <c r="CC15" i="31"/>
  <c r="FF16" i="4"/>
  <c r="IM16" i="4" s="1"/>
  <c r="IM14" i="4"/>
  <c r="T17" i="12"/>
  <c r="S17" i="12"/>
  <c r="P15" i="12"/>
  <c r="I37" i="12"/>
  <c r="K37" i="12"/>
  <c r="H15" i="12"/>
  <c r="I15" i="12"/>
  <c r="N15" i="12"/>
  <c r="F37" i="12"/>
  <c r="H37" i="12"/>
  <c r="M37" i="12"/>
  <c r="L37" i="12"/>
  <c r="E15" i="12"/>
  <c r="G37" i="12"/>
  <c r="N37" i="12"/>
  <c r="J15" i="12"/>
  <c r="M15" i="12"/>
  <c r="F15" i="12"/>
  <c r="O15" i="12"/>
  <c r="Q15" i="12" s="1"/>
  <c r="R15" i="12" s="1"/>
  <c r="L15" i="12"/>
  <c r="J37" i="12"/>
  <c r="G15" i="12"/>
  <c r="K15" i="12"/>
  <c r="E37" i="12"/>
  <c r="S21" i="12"/>
  <c r="T21" i="12"/>
  <c r="CL16" i="4"/>
  <c r="IG16" i="4" s="1"/>
  <c r="IG14" i="4"/>
  <c r="GD16" i="4"/>
  <c r="IO16" i="4" s="1"/>
  <c r="IO14" i="4"/>
  <c r="FR16" i="4"/>
  <c r="IN16" i="4" s="1"/>
  <c r="IN14" i="4"/>
  <c r="BZ16" i="4"/>
  <c r="IF16" i="4" s="1"/>
  <c r="IF14" i="4"/>
  <c r="C34" i="26"/>
  <c r="P13" i="26"/>
  <c r="D34" i="26" s="1"/>
  <c r="E34" i="26" s="1"/>
  <c r="CX16" i="4"/>
  <c r="IH16" i="4" s="1"/>
  <c r="IH14" i="4"/>
  <c r="T22" i="12"/>
  <c r="S22" i="12"/>
  <c r="D16" i="12"/>
  <c r="O14" i="26"/>
  <c r="ET16" i="4"/>
  <c r="IL16" i="4" s="1"/>
  <c r="IL14" i="4"/>
  <c r="EH16" i="4"/>
  <c r="IK16" i="4" s="1"/>
  <c r="IK14" i="4"/>
  <c r="CD14" i="31" l="1"/>
  <c r="Q34" i="26"/>
  <c r="P34" i="26"/>
  <c r="T15" i="12"/>
  <c r="S15" i="12"/>
  <c r="C35" i="26"/>
  <c r="P14" i="26"/>
  <c r="D35" i="26" s="1"/>
  <c r="E35" i="26" s="1"/>
  <c r="CC16" i="31"/>
  <c r="CD15" i="31"/>
  <c r="F16" i="12"/>
  <c r="N16" i="12"/>
  <c r="J16" i="12"/>
  <c r="L16" i="12"/>
  <c r="H16" i="12"/>
  <c r="N38" i="12"/>
  <c r="I38" i="12"/>
  <c r="J38" i="12"/>
  <c r="P16" i="12"/>
  <c r="I16" i="12"/>
  <c r="L38" i="12"/>
  <c r="E38" i="12"/>
  <c r="M16" i="12"/>
  <c r="O16" i="12"/>
  <c r="K16" i="12"/>
  <c r="E16" i="12"/>
  <c r="H38" i="12"/>
  <c r="M38" i="12"/>
  <c r="G16" i="12"/>
  <c r="K38" i="12"/>
  <c r="F38" i="12"/>
  <c r="G38" i="12"/>
  <c r="J34" i="26"/>
  <c r="F34" i="26"/>
  <c r="L34" i="26"/>
  <c r="G34" i="26"/>
  <c r="I34" i="26"/>
  <c r="O34" i="26"/>
  <c r="N34" i="26"/>
  <c r="M34" i="26"/>
  <c r="K34" i="26"/>
  <c r="H34" i="26"/>
  <c r="CE14" i="31"/>
  <c r="D7" i="33"/>
  <c r="Q16" i="12" l="1"/>
  <c r="R16" i="12" s="1"/>
  <c r="T16" i="12" s="1"/>
  <c r="CD16" i="31"/>
  <c r="CE15" i="31"/>
  <c r="K35" i="26"/>
  <c r="J35" i="26"/>
  <c r="O35" i="26"/>
  <c r="H35" i="26"/>
  <c r="F35" i="26"/>
  <c r="M35" i="26"/>
  <c r="N35" i="26"/>
  <c r="L35" i="26"/>
  <c r="G35" i="26"/>
  <c r="I35" i="26"/>
  <c r="R34" i="26"/>
  <c r="Q35" i="26"/>
  <c r="P35" i="26"/>
  <c r="S16" i="12" l="1"/>
  <c r="T34" i="26"/>
  <c r="S34" i="26"/>
  <c r="D8" i="33"/>
  <c r="D9" i="33" s="1"/>
  <c r="D11" i="33" s="1"/>
  <c r="CE16" i="31"/>
  <c r="R35" i="26"/>
  <c r="CK5" i="31" l="1"/>
  <c r="CK9" i="31" s="1"/>
  <c r="CK11" i="31" s="1"/>
  <c r="CO5" i="31"/>
  <c r="CO9" i="31" s="1"/>
  <c r="CO11" i="31" s="1"/>
  <c r="CQ5" i="31"/>
  <c r="CQ9" i="31" s="1"/>
  <c r="CQ11" i="31" s="1"/>
  <c r="CM5" i="31"/>
  <c r="CM9" i="31" s="1"/>
  <c r="CM11" i="31" s="1"/>
  <c r="CF5" i="31"/>
  <c r="CF9" i="31" s="1"/>
  <c r="CF11" i="31" s="1"/>
  <c r="CF12" i="31" s="1"/>
  <c r="CL5" i="31"/>
  <c r="CL9" i="31" s="1"/>
  <c r="CL11" i="31" s="1"/>
  <c r="CJ5" i="31"/>
  <c r="CJ9" i="31" s="1"/>
  <c r="CJ11" i="31" s="1"/>
  <c r="CI5" i="31"/>
  <c r="CI9" i="31" s="1"/>
  <c r="CI11" i="31" s="1"/>
  <c r="D14" i="33"/>
  <c r="D15" i="33" s="1"/>
  <c r="CP5" i="31"/>
  <c r="CP9" i="31" s="1"/>
  <c r="CP11" i="31" s="1"/>
  <c r="CN5" i="31"/>
  <c r="CN9" i="31" s="1"/>
  <c r="CN11" i="31" s="1"/>
  <c r="CH5" i="31"/>
  <c r="CH9" i="31" s="1"/>
  <c r="CH11" i="31" s="1"/>
  <c r="CG5" i="31"/>
  <c r="CG9" i="31" s="1"/>
  <c r="CG11" i="31" s="1"/>
  <c r="D12" i="33"/>
  <c r="T35" i="26"/>
  <c r="S35" i="26"/>
  <c r="G2" i="31" l="1"/>
  <c r="P2" i="31"/>
  <c r="Y2" i="31"/>
  <c r="AH2" i="31"/>
  <c r="CG12" i="31"/>
  <c r="CG14" i="31" s="1"/>
  <c r="CF14" i="31"/>
  <c r="CF15" i="31" s="1"/>
  <c r="CF16" i="31" s="1"/>
  <c r="CG15" i="31" l="1"/>
  <c r="CG16" i="31" s="1"/>
  <c r="CH12" i="31"/>
  <c r="CH14" i="31" s="1"/>
  <c r="CH15" i="31" l="1"/>
  <c r="CH16" i="31" s="1"/>
  <c r="CI12" i="31"/>
  <c r="CI14" i="31" s="1"/>
  <c r="CI15" i="31" l="1"/>
  <c r="CI16" i="31" s="1"/>
  <c r="CJ12" i="31"/>
  <c r="CJ14" i="31" l="1"/>
  <c r="CJ15" i="31" s="1"/>
  <c r="CJ16" i="31" s="1"/>
  <c r="CK12" i="31"/>
  <c r="CK14" i="31" s="1"/>
  <c r="CL12" i="31" l="1"/>
  <c r="CK15" i="31"/>
  <c r="CK16" i="31" s="1"/>
  <c r="CM12" i="31" l="1"/>
  <c r="CM14" i="31" s="1"/>
  <c r="CL14" i="31"/>
  <c r="CL15" i="31" s="1"/>
  <c r="CM15" i="31" l="1"/>
  <c r="CM16" i="31" s="1"/>
  <c r="CL16" i="31"/>
  <c r="CN12" i="31"/>
  <c r="CO12" i="31" l="1"/>
  <c r="CO14" i="31" s="1"/>
  <c r="CN14" i="31"/>
  <c r="CN15" i="31" s="1"/>
  <c r="CO15" i="31" l="1"/>
  <c r="CO16" i="31" s="1"/>
  <c r="CN16" i="31"/>
  <c r="CP12" i="31"/>
  <c r="CP14" i="31" s="1"/>
  <c r="CQ12" i="31" l="1"/>
  <c r="CQ14" i="31" s="1"/>
  <c r="CP15" i="31"/>
  <c r="CQ15" i="31" l="1"/>
  <c r="CQ16" i="31" s="1"/>
  <c r="CP16" i="31"/>
</calcChain>
</file>

<file path=xl/comments1.xml><?xml version="1.0" encoding="utf-8"?>
<comments xmlns="http://schemas.openxmlformats.org/spreadsheetml/2006/main">
  <authors>
    <author>McFadden, Michael</author>
  </authors>
  <commentList>
    <comment ref="W10" author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2008 Revenue Requirements calculated in the "OvrUndrCalc" Tab</t>
        </r>
      </text>
    </comment>
  </commentList>
</comments>
</file>

<file path=xl/comments2.xml><?xml version="1.0" encoding="utf-8"?>
<comments xmlns="http://schemas.openxmlformats.org/spreadsheetml/2006/main">
  <authors>
    <author>McFadden, Michael</author>
  </authors>
  <commentList>
    <comment ref="AK10" author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2008 Revenue Requirements calculated in the "OvrUndrCalc" Tab</t>
        </r>
      </text>
    </comment>
  </commentList>
</comments>
</file>

<file path=xl/comments3.xml><?xml version="1.0" encoding="utf-8"?>
<comments xmlns="http://schemas.openxmlformats.org/spreadsheetml/2006/main">
  <authors>
    <author>McFadden, Michael</author>
  </authors>
  <commentList>
    <comment ref="C23" author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2008 Rev Req equal to 2008 O&amp;M from accounting records in the "Administrative Costs" Tab of the "!Solar Loan I Detail_Actual.xls" workpapers. </t>
        </r>
      </text>
    </comment>
  </commentList>
</comments>
</file>

<file path=xl/comments4.xml><?xml version="1.0" encoding="utf-8"?>
<comments xmlns="http://schemas.openxmlformats.org/spreadsheetml/2006/main">
  <authors>
    <author>Swetz, Stephen</author>
  </authors>
  <commentList>
    <comment ref="F7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9/16/09  removed link from SL1 file for settlement</t>
        </r>
      </text>
    </comment>
  </commentList>
</comments>
</file>

<file path=xl/comments5.xml><?xml version="1.0" encoding="utf-8"?>
<comments xmlns="http://schemas.openxmlformats.org/spreadsheetml/2006/main">
  <authors>
    <author>Swetz, Stephen</author>
  </authors>
  <commentList>
    <comment ref="O6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as of 10/1/09</t>
        </r>
      </text>
    </comment>
    <comment ref="I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not updated</t>
        </r>
      </text>
    </comment>
    <comment ref="S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as of 10/1/09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Swetz, Stephen:
includes nov-dec09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14 mo adj</t>
        </r>
      </text>
    </comment>
    <comment ref="D33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<sst xmlns="http://schemas.openxmlformats.org/spreadsheetml/2006/main" count="518" uniqueCount="371">
  <si>
    <t>Revenue</t>
  </si>
  <si>
    <t>Net Income</t>
  </si>
  <si>
    <t>Preferred Dividends</t>
  </si>
  <si>
    <t>Total</t>
  </si>
  <si>
    <t>Tax Depreciation</t>
  </si>
  <si>
    <t>Tax Rate</t>
  </si>
  <si>
    <t>Pre-Tax</t>
  </si>
  <si>
    <t>Weighted</t>
  </si>
  <si>
    <t>Conversion</t>
  </si>
  <si>
    <t>Discount</t>
  </si>
  <si>
    <t>Percent</t>
  </si>
  <si>
    <t>Cost</t>
  </si>
  <si>
    <t>Factor</t>
  </si>
  <si>
    <t>Rate</t>
  </si>
  <si>
    <t>Long-term Debt</t>
  </si>
  <si>
    <t>Customer Deposits</t>
  </si>
  <si>
    <t>Sub-total</t>
  </si>
  <si>
    <t>Preferred Stock</t>
  </si>
  <si>
    <t>Common Equity</t>
  </si>
  <si>
    <t>Reflects a tax rate of</t>
  </si>
  <si>
    <t>Gross Plant</t>
  </si>
  <si>
    <t>Net Plant</t>
  </si>
  <si>
    <t>Monthly WACC</t>
  </si>
  <si>
    <t>Interest Expense</t>
  </si>
  <si>
    <t>Income Tax Rate</t>
  </si>
  <si>
    <t>Program Assumption</t>
  </si>
  <si>
    <t>Year</t>
  </si>
  <si>
    <t>Monthly Calculations</t>
  </si>
  <si>
    <t>Annual Summary</t>
  </si>
  <si>
    <t>Income Statement</t>
  </si>
  <si>
    <t>Balance Sheet</t>
  </si>
  <si>
    <t>Assets</t>
  </si>
  <si>
    <t>Total Assets</t>
  </si>
  <si>
    <t>Liabilities</t>
  </si>
  <si>
    <t>Capitalization</t>
  </si>
  <si>
    <t>Net Property, Plant &amp; Equipment</t>
  </si>
  <si>
    <t>Property, Plant &amp; Equipment</t>
  </si>
  <si>
    <t>Less: Accumulated Depreciation &amp; Amortization</t>
  </si>
  <si>
    <t>Deferred Income Taxes</t>
  </si>
  <si>
    <t>Debt</t>
  </si>
  <si>
    <t>Total Capitalization</t>
  </si>
  <si>
    <t>Depreciation &amp; Amortization</t>
  </si>
  <si>
    <t>Operating Income</t>
  </si>
  <si>
    <t>Income Taxes</t>
  </si>
  <si>
    <t>Operating Expenses</t>
  </si>
  <si>
    <t>Other Income</t>
  </si>
  <si>
    <t>Income Before Income Taxes</t>
  </si>
  <si>
    <t>Income Tax Expense</t>
  </si>
  <si>
    <t>Operating Revenues</t>
  </si>
  <si>
    <t>Total Operating Expenses</t>
  </si>
  <si>
    <t>Earnings Available to PSEG</t>
  </si>
  <si>
    <t>Monthly Pre-Tax WACC</t>
  </si>
  <si>
    <t>Revenue Requirements</t>
  </si>
  <si>
    <t>Liabilities &amp; Capitalization</t>
  </si>
  <si>
    <t>Total Liabilities &amp; Capitalization</t>
  </si>
  <si>
    <t>RS</t>
  </si>
  <si>
    <t>RHS</t>
  </si>
  <si>
    <t>RLM</t>
  </si>
  <si>
    <t>GLP</t>
  </si>
  <si>
    <t>LPL-S (1,000+)</t>
  </si>
  <si>
    <t>LPL-P</t>
  </si>
  <si>
    <t>HTS-S</t>
  </si>
  <si>
    <t>HTS-HV</t>
  </si>
  <si>
    <t>Current</t>
  </si>
  <si>
    <t>SUT Rate</t>
  </si>
  <si>
    <t>Avg RS kWh / yr.</t>
  </si>
  <si>
    <t>LPL-S 
(0-749)</t>
  </si>
  <si>
    <t>LPL-S 
(750-999)</t>
  </si>
  <si>
    <t>% Change from Current Class Average Rate w/SUT</t>
  </si>
  <si>
    <r>
      <t>Class Average Rate w/SUT - $/kWh</t>
    </r>
    <r>
      <rPr>
        <vertAlign val="superscript"/>
        <sz val="10"/>
        <rFont val="Arial"/>
        <family val="2"/>
      </rPr>
      <t>1</t>
    </r>
  </si>
  <si>
    <r>
      <t>1</t>
    </r>
    <r>
      <rPr>
        <sz val="10"/>
        <rFont val="Arial"/>
      </rPr>
      <t>All customers assumed to have BGS Supply</t>
    </r>
  </si>
  <si>
    <t>Weighted Average Cost of Capital (WACC)</t>
  </si>
  <si>
    <t>Deferred Income Tax</t>
  </si>
  <si>
    <t>Accumulated Deferred Income Tax</t>
  </si>
  <si>
    <t>Electric</t>
  </si>
  <si>
    <t>cost choice (1,2)</t>
  </si>
  <si>
    <t>Avg RS kWh / Summer Month</t>
  </si>
  <si>
    <t>Avg RS kWh / Winter Month</t>
  </si>
  <si>
    <t>kWh Sales (000) - Annual</t>
  </si>
  <si>
    <t>Current electric RRC ($/kWh)</t>
  </si>
  <si>
    <t>Summer
Monthly
Bill</t>
  </si>
  <si>
    <t>Winter
Monthly
Bill</t>
  </si>
  <si>
    <t>Annual Bill</t>
  </si>
  <si>
    <t>Calc to identify 5th line</t>
  </si>
  <si>
    <t>Switch for 5 th line</t>
  </si>
  <si>
    <t>(Cur. eRRC + Col 3) * Avg RS kWh Sum Mo Rnd 2</t>
  </si>
  <si>
    <t>(Cur. eRRC + Col 3) * Avg RS kWh Win Mo
Rnd 2</t>
  </si>
  <si>
    <t>Col 16 - Current
Col 16</t>
  </si>
  <si>
    <t>Current
Col 18 +
Col 17</t>
  </si>
  <si>
    <t>Typical RS RRC ($)</t>
  </si>
  <si>
    <t>Change in RS Typical Annual Bill ($'s)</t>
  </si>
  <si>
    <t>% Change in RS Typical Annual Bill</t>
  </si>
  <si>
    <t>Col 2 * (1 + SUT Rate) Rnd 6</t>
  </si>
  <si>
    <t>Col 1 / [kWh Sales]  (Rnd to 6 dec.)</t>
  </si>
  <si>
    <t>Current Class Avg Rate + Col 2 for Each Rate Class (Col 4 thru Col 13)</t>
  </si>
  <si>
    <t>Col 17 /
Current Col 18</t>
  </si>
  <si>
    <t xml:space="preserve">Cumulative Rate Impact Analysis - Solar Program Recovery Charge (SPRC) &amp; Electric RGGI Recovery Charge (RRC)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</si>
  <si>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</si>
  <si>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</si>
  <si>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</si>
  <si>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</si>
  <si>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</si>
  <si>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</si>
  <si>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</si>
  <si>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</si>
  <si>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</si>
  <si>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</si>
  <si>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</si>
  <si>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SPRC Revenue Requirement
($)</t>
  </si>
  <si>
    <t>SPRC w/o SUT
($/kWh)</t>
  </si>
  <si>
    <t>SPRC Revenue 
($)</t>
  </si>
  <si>
    <t>SPRC Balance EOY Under/(Over)
($)</t>
  </si>
  <si>
    <t>From Solar Rev. Req Calc</t>
  </si>
  <si>
    <t>Col A + Col B + Prev Col E</t>
  </si>
  <si>
    <t>Col C / [Annual kWh Sales]  (Rnd to 6 dec.)</t>
  </si>
  <si>
    <t>Col C + Col E</t>
  </si>
  <si>
    <t>Col G / [Annual kWh Sales]  (Rnd to 6 dec.)</t>
  </si>
  <si>
    <t>Col D + Col H + Col J</t>
  </si>
  <si>
    <t>Rate Impact Analysis</t>
  </si>
  <si>
    <t>From Col K above</t>
  </si>
  <si>
    <t>Attachment 7A</t>
  </si>
  <si>
    <t>Col I / [Annual kWh Sales]  (Rnd to 6 dec.)</t>
  </si>
  <si>
    <t>Annual kWh Sales (000)</t>
  </si>
  <si>
    <t>Current less Electric RRC (Carbon Abatement)</t>
  </si>
  <si>
    <t>From Col D above * (1+SUT Rate) Rnd 6</t>
  </si>
  <si>
    <t>From
Col H + Col J above * (1+SUT Rate) Rnd 6</t>
  </si>
  <si>
    <t>SPRC w/ SUT
($/kWh)</t>
  </si>
  <si>
    <t>Electric RRC w/ SUT ($/kWh)</t>
  </si>
  <si>
    <t>Col 3 * (1 + SUT Rate) Rnd 6</t>
  </si>
  <si>
    <t>[Current Class Avg Rate - Cur Elec RRC] + Col 4 for Each Rate Class (Col 5 thru Col 14)</t>
  </si>
  <si>
    <t>Typical RS SPRC + RRC ($)</t>
  </si>
  <si>
    <t>Typ RS kWh / yr.</t>
  </si>
  <si>
    <t>Typ RS kWh / Summer Month</t>
  </si>
  <si>
    <t>Typ RS kWh / Winter Month</t>
  </si>
  <si>
    <t xml:space="preserve">Col 1 * Sum Mo kWh Rnd 2 + Col 2 * Sum Mo kWh Rnd 2 </t>
  </si>
  <si>
    <t xml:space="preserve">Col 1 * Win Mo kWh Rnd 2 + Col 2 * Win Mo kWh Rnd 2 </t>
  </si>
  <si>
    <t>(4 * Col 15) +
(8 * Col 16)</t>
  </si>
  <si>
    <t>RS Typical Annual Bill ($'s)</t>
  </si>
  <si>
    <t>Rate Calculations</t>
  </si>
  <si>
    <t>Attach 7F Col 1</t>
  </si>
  <si>
    <t>CA Sched SS-3 (Rev) Col 15</t>
  </si>
  <si>
    <t>Electric Carbon Abatement Revenue Requirement
($)</t>
  </si>
  <si>
    <t>Electric Carbon Abatement Component w/o SUT 
($/kWh)</t>
  </si>
  <si>
    <t>SPRC + Electric RRC
 w/o SUT ($/kWh)</t>
  </si>
  <si>
    <t>Col 17 /
Current
Col 18</t>
  </si>
  <si>
    <t>SPRC + Electric RRC
 w/ SUT ($/kWh)</t>
  </si>
  <si>
    <t>Loan Amount Issued</t>
  </si>
  <si>
    <t>Total Loan Outstanding Balance</t>
  </si>
  <si>
    <t>SREC Value Credited to Loans</t>
  </si>
  <si>
    <t>Loan Interest Paid</t>
  </si>
  <si>
    <t>Return On Total Outstanding Loan Balance</t>
  </si>
  <si>
    <t>SREC Inventory</t>
  </si>
  <si>
    <t>Value of SREC Transferred to PSE&amp;G</t>
  </si>
  <si>
    <t>SREC Call Option Net Benefit</t>
  </si>
  <si>
    <t>Loan Principal Balance</t>
  </si>
  <si>
    <t>Return on SREC Inventory</t>
  </si>
  <si>
    <t>Loan Accrued Interest</t>
  </si>
  <si>
    <t>Loan Principal Paid / Amortized</t>
  </si>
  <si>
    <t>Cash Payments to Loans</t>
  </si>
  <si>
    <t>Col 9
+ Col 10</t>
  </si>
  <si>
    <t>SREC Auction Sales</t>
  </si>
  <si>
    <t>1/120 of Each Prior 120 Months of Col 2
(10 year amortization)</t>
  </si>
  <si>
    <t>Prior Col 15
+ Col 12
- Col 13
- Col 14</t>
  </si>
  <si>
    <t>Capitalized Plant</t>
  </si>
  <si>
    <t>Plant Depreciation</t>
  </si>
  <si>
    <t>Net Plant Investment</t>
  </si>
  <si>
    <t>Return Requirement on Plant Investment</t>
  </si>
  <si>
    <t>Gain / (Loss) on SREC Sales</t>
  </si>
  <si>
    <t>Electric Revenue Requirements Calculation - Summary</t>
  </si>
  <si>
    <t>Electric Revenue Requirements Calculation - Detail</t>
  </si>
  <si>
    <t>Net Loan Accrued Interest</t>
  </si>
  <si>
    <t>Depreciation / Amortization</t>
  </si>
  <si>
    <t>Total Net Loan Investment</t>
  </si>
  <si>
    <t>Col 1 + Col 2</t>
  </si>
  <si>
    <t>(Prior Col 5 + Col 5) / 2
* [Monthly Pre Tax WACC]</t>
  </si>
  <si>
    <t>Col 7 - Col 8</t>
  </si>
  <si>
    <t>From
Sched SS-3
Col 6</t>
  </si>
  <si>
    <t>Page 1 of 2</t>
  </si>
  <si>
    <t>Page 2 of 2</t>
  </si>
  <si>
    <t>Solar Loan II Revenue Requirements</t>
  </si>
  <si>
    <t>Solar Loan II
 w/o SUT ($/kWh)</t>
  </si>
  <si>
    <t>Solar Loan II
 w/ SUT ($/kWh)</t>
  </si>
  <si>
    <t>Solar Loan II - Rate Impact Analysis</t>
  </si>
  <si>
    <t>Schedule SS-4</t>
  </si>
  <si>
    <t>Schedule SS-5</t>
  </si>
  <si>
    <t>Col 22 -  Col 25</t>
  </si>
  <si>
    <t>Prior Col 25 + Col 24</t>
  </si>
  <si>
    <t>(Col 23
- Col 20)
* Income Tax Rate</t>
  </si>
  <si>
    <t>Prior Col 21
+ Col 20</t>
  </si>
  <si>
    <t>SREC Disposition Expenses</t>
  </si>
  <si>
    <t>Col 4 + Col 6
- Col 9 + Col 12
+ Col 13 - Col 18
- Col 19</t>
  </si>
  <si>
    <t>(4 * Col 14) +
(8 * Col 15)</t>
  </si>
  <si>
    <t>Return Requirement On Net Loan Investments</t>
  </si>
  <si>
    <t>Net Proceeds from the Sale of SRECs</t>
  </si>
  <si>
    <t>Loan Accrued Interest Balance</t>
  </si>
  <si>
    <t>Accumulated Depreciation</t>
  </si>
  <si>
    <t>From Schedule SS-2 Col 20</t>
  </si>
  <si>
    <t>Property Plant and Equipment</t>
  </si>
  <si>
    <t>Less: Accumulated Depreciation</t>
  </si>
  <si>
    <t>Net Other Investments - Solar Loans</t>
  </si>
  <si>
    <t>Regulatory Asset (under recovery)</t>
  </si>
  <si>
    <t>Interest Receivable--Solar Loans</t>
  </si>
  <si>
    <t>Regulatory Liability (over recovery)</t>
  </si>
  <si>
    <t>Total Liabilities &amp; Equity</t>
  </si>
  <si>
    <t>EBIT</t>
  </si>
  <si>
    <t>Pretax Return</t>
  </si>
  <si>
    <t>Rate Base</t>
  </si>
  <si>
    <t>Earnings check</t>
  </si>
  <si>
    <t>solar laon 2</t>
  </si>
  <si>
    <t>Operations &amp; Maintenance</t>
  </si>
  <si>
    <t>Long Term Investments</t>
  </si>
  <si>
    <t>Total Noncurrent Assets</t>
  </si>
  <si>
    <t>Noncurrent Assets</t>
  </si>
  <si>
    <t>Regulatory Assets</t>
  </si>
  <si>
    <t>Current Assets</t>
  </si>
  <si>
    <t>Interest Receivable</t>
  </si>
  <si>
    <t>Total Current Assets</t>
  </si>
  <si>
    <t>Solar Loan II Revenue Requirement ($)</t>
  </si>
  <si>
    <t>Solar Loan II
w/o SUT 
($/kWh)</t>
  </si>
  <si>
    <t>SPRC Revenue Requirement ($)</t>
  </si>
  <si>
    <t>SPRC Carrying Charge on deferred balance
($)</t>
  </si>
  <si>
    <t>=Col D * [Annual kWh Sales]
(See Note 2)</t>
  </si>
  <si>
    <r>
      <t>2</t>
    </r>
    <r>
      <rPr>
        <sz val="10"/>
        <rFont val="Arial"/>
        <family val="2"/>
      </rPr>
      <t>Over/Under assumed to be zero 2010 forward</t>
    </r>
  </si>
  <si>
    <t>Reg Asset WACC Return</t>
  </si>
  <si>
    <t>SREC Floor Price Cost</t>
  </si>
  <si>
    <t>(18a)</t>
  </si>
  <si>
    <t>(17a)</t>
  </si>
  <si>
    <t>Col 14
+ Col 15
- Col 16
+ Col 17
- Col 17a</t>
  </si>
  <si>
    <t>Loan Accrued Interest - Commercial</t>
  </si>
  <si>
    <t>Loan Interest Rate to WACC Differential Cost - Commercial</t>
  </si>
  <si>
    <t>Loan Interest Rate to WACC Differential Cost - Residential</t>
  </si>
  <si>
    <t>4a</t>
  </si>
  <si>
    <t>4b</t>
  </si>
  <si>
    <t>(3b)</t>
  </si>
  <si>
    <t>(3a)</t>
  </si>
  <si>
    <t>Col 3a +
Col 3b +
Col 4</t>
  </si>
  <si>
    <t>(Prior Col 26 + Col 26) / 2
* Monthly Pre Tax WACC</t>
  </si>
  <si>
    <t>Col 19 - Col 21</t>
  </si>
  <si>
    <t>Prior Month Col 19 +  Col 2</t>
  </si>
  <si>
    <t>RR check (should be zero</t>
  </si>
  <si>
    <t>kWh Sales (000) - Nov/Dec-09</t>
  </si>
  <si>
    <r>
      <t>2010</t>
    </r>
    <r>
      <rPr>
        <vertAlign val="superscript"/>
        <sz val="10"/>
        <rFont val="Arial"/>
        <family val="2"/>
      </rPr>
      <t>2</t>
    </r>
  </si>
  <si>
    <r>
      <t>2</t>
    </r>
    <r>
      <rPr>
        <sz val="10"/>
        <rFont val="Arial"/>
        <family val="2"/>
      </rPr>
      <t>Intial rate period is from Nov-09 to Dec-10</t>
    </r>
  </si>
  <si>
    <t>Monthly Under/(Over) Recovery</t>
  </si>
  <si>
    <t>Deferred Balance</t>
  </si>
  <si>
    <t>Monthly Interest Rate</t>
  </si>
  <si>
    <t>Annual Interest Rate / 12</t>
  </si>
  <si>
    <t>After Tax Monthly Interest Expense/(Credit)</t>
  </si>
  <si>
    <t>Cumulative Interest</t>
  </si>
  <si>
    <t>Balance Added to Subsequent Year's Revenue Requirements</t>
  </si>
  <si>
    <t>Net Sales - kWh (000)</t>
  </si>
  <si>
    <t>Under/(Over) Calculation</t>
  </si>
  <si>
    <t>Annual Pre-Tax WACC</t>
  </si>
  <si>
    <t>3a + 3b - 14 + 16 + 17 - 18 + 18a + 20 + 27 + 28</t>
  </si>
  <si>
    <t>rev6</t>
  </si>
  <si>
    <t xml:space="preserve">SLI Under/(Over) Calculation </t>
  </si>
  <si>
    <t>PSE&amp;G Solar Loan I Program</t>
  </si>
  <si>
    <t>Proposed Rate Calculations</t>
  </si>
  <si>
    <t>($'s Unless Specified)</t>
  </si>
  <si>
    <t>Line</t>
  </si>
  <si>
    <t>Source/Description</t>
  </si>
  <si>
    <t>Under / (Over) Recovered Balance</t>
  </si>
  <si>
    <t>Line 1 + Line 2 + Line 3</t>
  </si>
  <si>
    <t>(Row 4 / (Row 5*1,000)) [Rnd 6]</t>
  </si>
  <si>
    <t>(Line 6 * (1 + SUT Rate)) [Rnd 6]</t>
  </si>
  <si>
    <t>Proposed Rate w/o SUT ($/kWh)</t>
  </si>
  <si>
    <t>Proposed Rate w/ SUT ($/kWh)</t>
  </si>
  <si>
    <t>Solar Loan I SPRC Revenue</t>
  </si>
  <si>
    <t>Proposed Annual SPRC Revenue w/o SUT ($/kWh)</t>
  </si>
  <si>
    <t>Forecasted Annual kWh (000)</t>
  </si>
  <si>
    <t>Forecasted kWh (000)</t>
  </si>
  <si>
    <t>Date(s)</t>
  </si>
  <si>
    <t>Total Target Rate Revenue</t>
  </si>
  <si>
    <t>(Row 6 * Row 8 * 1,000)</t>
  </si>
  <si>
    <t>Existing Annual SPRC Revenue w/o SUT ($/kWh)</t>
  </si>
  <si>
    <t>Resultant Annual SPRC Revenue Increase w/o SUT ($/kWh)</t>
  </si>
  <si>
    <t xml:space="preserve">(Line 9 - Line 10) </t>
  </si>
  <si>
    <t>Actual results through</t>
  </si>
  <si>
    <t>Cumulative Interest Exp / (Credit)</t>
  </si>
  <si>
    <t>Loan Accrued Interest - Residential</t>
  </si>
  <si>
    <t>Operations &amp; Maintenance Expense</t>
  </si>
  <si>
    <t>fix inventory</t>
  </si>
  <si>
    <t>SREC Dispsotion Expenses</t>
  </si>
  <si>
    <t>Page 1 of 7</t>
  </si>
  <si>
    <t>Existing SL I Rate w/o SUT $/kWh (Total Row 2 / Total Row 9 [Rnd 6])</t>
  </si>
  <si>
    <t>Page 2 of 7</t>
  </si>
  <si>
    <t>Page 3 of 7</t>
  </si>
  <si>
    <t>Schedule SS - 1</t>
  </si>
  <si>
    <t>May-10
to Dec-10</t>
  </si>
  <si>
    <t xml:space="preserve">SUM ( OvrUndrCalc, Line 2, Col 29 : Col 36) ) </t>
  </si>
  <si>
    <t>OvrUndrCalc, Line 3, Col 28</t>
  </si>
  <si>
    <t>OvrUndrCalc, Line 7, Col 28</t>
  </si>
  <si>
    <t>Schedule SS-4 (Update)</t>
  </si>
  <si>
    <t>(Line 4 / (Line 5*1,000)) [Rnd 6]</t>
  </si>
  <si>
    <t>SL I Rate * Line 9</t>
  </si>
  <si>
    <t>Line 2 - Line 1</t>
  </si>
  <si>
    <t xml:space="preserve">(Prev Line 4 + Line 4) / 2 *
(1 - Tax Rate) * Line 5 </t>
  </si>
  <si>
    <t>Prev Line 7 + Line 6</t>
  </si>
  <si>
    <t>Line 4 + Line 7</t>
  </si>
  <si>
    <t>Oct-12
to Sep-13</t>
  </si>
  <si>
    <t>SPRC Settlement: Application Fee Credit</t>
  </si>
  <si>
    <t>SPRC Settlement: Prior to Filing Expenses Credit</t>
  </si>
  <si>
    <t xml:space="preserve">Resultant SPRC Revenue Increase </t>
  </si>
  <si>
    <t xml:space="preserve">Line 1 + Line 2 + Line 3 </t>
  </si>
  <si>
    <t>(Line 6 - Line 8)</t>
  </si>
  <si>
    <t>(Line 5  *  Line 9 * 1,000)</t>
  </si>
  <si>
    <t>Included in Col 14</t>
  </si>
  <si>
    <t>Col 3 - Col 4 - Col 5 - Col 6 + Col 7 + Col 8 - Col 14 + Col 16 + Col 17- Col 18 + Col 18a + Col 20 + Col 27 + Col 28</t>
  </si>
  <si>
    <t>Difference in Proposed and Existing Rate</t>
  </si>
  <si>
    <r>
      <t>Existing SL I Rate w/o SUT $/kWh</t>
    </r>
    <r>
      <rPr>
        <vertAlign val="superscript"/>
        <sz val="10"/>
        <rFont val="Arial"/>
        <family val="2"/>
      </rPr>
      <t>1</t>
    </r>
  </si>
  <si>
    <t>Prev Line 4 + Line 3 + Line 10 + Line 11</t>
  </si>
  <si>
    <t>O&amp;M Expenses</t>
  </si>
  <si>
    <t>Schedule SS-SL1-3</t>
  </si>
  <si>
    <r>
      <t>Existing Rate w/o SUT</t>
    </r>
    <r>
      <rPr>
        <sz val="10"/>
        <rFont val="Arial"/>
        <family val="2"/>
      </rPr>
      <t xml:space="preserve"> ($/kWh)</t>
    </r>
  </si>
  <si>
    <t>Schedule SS-SLI-4</t>
  </si>
  <si>
    <t>Page 1 of 5</t>
  </si>
  <si>
    <t>Page 2 of 5</t>
  </si>
  <si>
    <t>Existing SL I Rate w/o SUT $/kWh</t>
  </si>
  <si>
    <t xml:space="preserve">SUM ( Schedule SS-SL1-3, Col 20) </t>
  </si>
  <si>
    <t>Schedule SS-SLI-2</t>
  </si>
  <si>
    <t xml:space="preserve">SUM ( Schedule SS-2 (Update), Col 20) </t>
  </si>
  <si>
    <t>Schedule SS-SL1-3, Line 4, Col 57</t>
  </si>
  <si>
    <t>Schedule SS-SL1-3, Line 7, Col 57</t>
  </si>
  <si>
    <t>Existing / Proposed SL I Rate w/o SUT $/kWh</t>
  </si>
  <si>
    <t>Page 1 of 4</t>
  </si>
  <si>
    <t>Page 4 of 4</t>
  </si>
  <si>
    <t>Page 3 of 4</t>
  </si>
  <si>
    <t>Page 2 of 4</t>
  </si>
  <si>
    <t>Actuals through March 2014</t>
  </si>
  <si>
    <t>Total Oct-14 - Sep-15</t>
  </si>
  <si>
    <t>Oct-14
to Sep-15</t>
  </si>
  <si>
    <t>Schedule SS-SL1-3, Line 4, Col 81</t>
  </si>
  <si>
    <t>Schedule SS-SL1-3, Line 7, Col 81</t>
  </si>
  <si>
    <t>From
Sched SS-SL1-3a
Col 11</t>
  </si>
  <si>
    <t>From
Sched SS-SL1-3a
Col 15</t>
  </si>
  <si>
    <t>From
Sched SS-SL1-3a
Col 3 + Col 16</t>
  </si>
  <si>
    <t>From
Sched SS-SL1-3a
Col 26</t>
  </si>
  <si>
    <t>From
Sched SS-SL1-3a
Col 4</t>
  </si>
  <si>
    <t>From
Sched SS-SL1-3a
Col 7</t>
  </si>
  <si>
    <t>From
Sched SS-SL1-3a
Col 8</t>
  </si>
  <si>
    <t>From
Sched SS-SL1-3a
Col 20</t>
  </si>
  <si>
    <t>From
Sched SS-SL1-3a
Col 28</t>
  </si>
  <si>
    <t>From
Sched SS-SL1-3a
Col 5</t>
  </si>
  <si>
    <t>From
Sched SS-SL1-3a
Col 14</t>
  </si>
  <si>
    <t>From
Sched SS-SL1-3a
Col 17</t>
  </si>
  <si>
    <t>From
Sched SS-SL1-3a
Col 18</t>
  </si>
  <si>
    <t>From
Sched SS-SL1-3a
Col 18a</t>
  </si>
  <si>
    <t xml:space="preserve"> WP-SS-SL1-2.xlsx
'LoansC' wksht
Col 32</t>
  </si>
  <si>
    <t xml:space="preserve"> WP-SS-SL1-2.xlsx
'LoansR' wksht
Col 32</t>
  </si>
  <si>
    <t xml:space="preserve"> WP-SS-SL1-2.xlsx
'Loans'
wksht
Col 11</t>
  </si>
  <si>
    <t xml:space="preserve"> WP-SS-SL1-2.xlsx
'LoansC' wksht
Col 11</t>
  </si>
  <si>
    <t xml:space="preserve"> WP-SS-SL1-2.xlsx
'LoansR' wksht
Col 11</t>
  </si>
  <si>
    <t xml:space="preserve"> WP-SS-SL1-2.xlsx
'Loans'
wksht
Col 13</t>
  </si>
  <si>
    <t xml:space="preserve"> WP-SS-SL1-2.xlsx
'Loans'
wksht
Col 14</t>
  </si>
  <si>
    <t>WP-SS-SL1-2.xlsx
'Loans'
wksht
Col 16</t>
  </si>
  <si>
    <t>WP-SS-SL1-2.xlsx
'Loans'
wksht
Col 17</t>
  </si>
  <si>
    <t>WP-SS-SL1-2.xlsx
'Loans'
wksht
Col 18</t>
  </si>
  <si>
    <t>WP-SS-SL1-2.xlsx
'Loans'
wksht
Col 19</t>
  </si>
  <si>
    <t>WP-SS-SL1-2.xlsx
 'SREC Inv.'
wksht
Col 23</t>
  </si>
  <si>
    <t>WP-SS-SL1-2.xlsx
 'SREC Inv.'
wksht
Col 25</t>
  </si>
  <si>
    <t>WP-SS-SL1-2.xlsx
 'SREC Inv.'
wksht
Col 26</t>
  </si>
  <si>
    <t>WP-SS-SL1-2.xlsx
 'SREC Inv.'
wksht
Col 28</t>
  </si>
  <si>
    <t>WP-SS-SL1-2.xlsx
 'SREC Inv.'
wksht
Col 29</t>
  </si>
  <si>
    <t>WP-SS-SL1-2.xlsx
'Loans'
wksht
Col 36</t>
  </si>
  <si>
    <t>See WP-SS-SL1-1.xlsx
'AmortE' wksht</t>
  </si>
  <si>
    <t>Alternative Revenue Requirements Calculation</t>
  </si>
  <si>
    <t>From SS-SL1-3, Col 20</t>
  </si>
  <si>
    <t>Notes</t>
  </si>
  <si>
    <t>Schedule SS-SLI-3</t>
  </si>
  <si>
    <t>Schedule SS-SLI-3a</t>
  </si>
  <si>
    <t>(Over) / Under Recovered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</si>
</sst>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%"/>
    <numFmt numFmtId="167" formatCode="_(* #,##0_);_(* \(#,##0\);_(* &quot;-&quot;?_);_(@_)"/>
    <numFmt numFmtId="168" formatCode="_(&quot;$&quot;* #,##0_);_(&quot;$&quot;* \(#,##0\);_(&quot;$&quot;* &quot;-&quot;??_);_(@_)"/>
    <numFmt numFmtId="169" formatCode="_(* #,##0.0000_);_(* \(#,##0.0000\);_(* &quot;-&quot;??_);_(@_)"/>
    <numFmt numFmtId="170" formatCode="0.000%"/>
    <numFmt numFmtId="171" formatCode="_(* #,##0.000000_);_(* \(#,##0.000000\);_(* &quot;-&quot;??_);_(@_)"/>
    <numFmt numFmtId="172" formatCode="0.00000%"/>
    <numFmt numFmtId="173" formatCode="0.0000000000"/>
    <numFmt numFmtId="174" formatCode="0.000000"/>
    <numFmt numFmtId="175" formatCode="0.00000"/>
    <numFmt numFmtId="176" formatCode="0.00000000"/>
    <numFmt numFmtId="177" formatCode="#,##0.000000_);\(#,##0.000000\)"/>
    <numFmt numFmtId="178" formatCode="[$-409]mmm\-yy;@"/>
    <numFmt numFmtId="179" formatCode="0_);\(0\)"/>
    <numFmt numFmtId="180" formatCode="#,##0.00000000_);\(#,##0.00000000\)"/>
    <numFmt numFmtId="181" formatCode="_(* #,##0.0_);_(* \(#,##0.0\);_(* &quot;-&quot;??_);_(@_)"/>
    <numFmt numFmtId="182" formatCode="_(* #,##0.000_);_(* \(#,##0.000\);_(* &quot;-&quot;??_);_(@_)"/>
  </numFmts>
  <fonts count="4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u/>
      <sz val="12"/>
      <color indexed="8"/>
      <name val="Arial"/>
      <family val="2"/>
    </font>
    <font>
      <sz val="12"/>
      <color indexed="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i/>
      <u/>
      <sz val="10"/>
      <name val="Arial"/>
      <family val="2"/>
    </font>
    <font>
      <b/>
      <sz val="14"/>
      <name val="Arial"/>
      <family val="2"/>
    </font>
    <font>
      <u val="doubleAccounting"/>
      <sz val="10"/>
      <name val="Arial"/>
      <family val="2"/>
    </font>
    <font>
      <u val="doubleAccounting"/>
      <sz val="10"/>
      <name val="Arial"/>
      <family val="2"/>
    </font>
    <font>
      <b/>
      <sz val="16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u/>
      <sz val="12"/>
      <name val="Arial"/>
      <family val="2"/>
    </font>
    <font>
      <u val="singleAccounting"/>
      <sz val="12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indexed="22"/>
      <name val="Arial"/>
      <family val="2"/>
    </font>
    <font>
      <sz val="10"/>
      <color theme="4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</cellStyleXfs>
  <cellXfs count="310">
    <xf numFmtId="0" fontId="0" fillId="0" borderId="0" xfId="0"/>
    <xf numFmtId="17" fontId="0" fillId="0" borderId="0" xfId="0" applyNumberFormat="1"/>
    <xf numFmtId="164" fontId="3" fillId="0" borderId="0" xfId="1" applyNumberFormat="1" applyFont="1"/>
    <xf numFmtId="164" fontId="4" fillId="0" borderId="0" xfId="1" applyNumberFormat="1" applyFont="1"/>
    <xf numFmtId="164" fontId="1" fillId="0" borderId="0" xfId="1" applyNumberFormat="1"/>
    <xf numFmtId="165" fontId="1" fillId="0" borderId="0" xfId="7" applyNumberFormat="1" applyFont="1"/>
    <xf numFmtId="10" fontId="1" fillId="0" borderId="0" xfId="7" applyNumberForma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5" fillId="0" borderId="0" xfId="0" applyFont="1"/>
    <xf numFmtId="167" fontId="0" fillId="0" borderId="0" xfId="0" applyNumberFormat="1"/>
    <xf numFmtId="0" fontId="2" fillId="0" borderId="0" xfId="0" applyFont="1" applyAlignment="1">
      <alignment horizontal="right"/>
    </xf>
    <xf numFmtId="164" fontId="6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7" fontId="2" fillId="0" borderId="0" xfId="0" applyNumberFormat="1" applyFont="1"/>
    <xf numFmtId="10" fontId="0" fillId="0" borderId="0" xfId="0" applyNumberFormat="1"/>
    <xf numFmtId="166" fontId="1" fillId="0" borderId="0" xfId="7" applyNumberFormat="1"/>
    <xf numFmtId="168" fontId="1" fillId="0" borderId="0" xfId="3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7" applyNumberFormat="1"/>
    <xf numFmtId="169" fontId="1" fillId="0" borderId="0" xfId="1" applyNumberFormat="1"/>
    <xf numFmtId="165" fontId="12" fillId="0" borderId="0" xfId="7" applyNumberFormat="1" applyFont="1"/>
    <xf numFmtId="165" fontId="0" fillId="0" borderId="0" xfId="0" applyNumberFormat="1"/>
    <xf numFmtId="165" fontId="12" fillId="0" borderId="0" xfId="0" applyNumberFormat="1" applyFont="1"/>
    <xf numFmtId="173" fontId="0" fillId="0" borderId="0" xfId="0" applyNumberFormat="1"/>
    <xf numFmtId="43" fontId="0" fillId="0" borderId="0" xfId="0" applyNumberFormat="1"/>
    <xf numFmtId="0" fontId="13" fillId="0" borderId="0" xfId="0" applyFont="1"/>
    <xf numFmtId="0" fontId="0" fillId="0" borderId="0" xfId="0" applyAlignment="1">
      <alignment horizontal="right"/>
    </xf>
    <xf numFmtId="170" fontId="0" fillId="0" borderId="0" xfId="0" applyNumberFormat="1"/>
    <xf numFmtId="0" fontId="14" fillId="0" borderId="0" xfId="0" applyFont="1"/>
    <xf numFmtId="17" fontId="5" fillId="0" borderId="0" xfId="0" applyNumberFormat="1" applyFont="1"/>
    <xf numFmtId="1" fontId="5" fillId="0" borderId="0" xfId="0" applyNumberFormat="1" applyFont="1"/>
    <xf numFmtId="175" fontId="0" fillId="0" borderId="0" xfId="0" applyNumberFormat="1"/>
    <xf numFmtId="17" fontId="2" fillId="0" borderId="0" xfId="0" applyNumberFormat="1" applyFont="1" applyAlignment="1">
      <alignment horizontal="left" indent="1"/>
    </xf>
    <xf numFmtId="0" fontId="1" fillId="0" borderId="0" xfId="0" applyFont="1"/>
    <xf numFmtId="0" fontId="15" fillId="0" borderId="0" xfId="0" applyFont="1"/>
    <xf numFmtId="172" fontId="0" fillId="0" borderId="0" xfId="0" applyNumberFormat="1"/>
    <xf numFmtId="172" fontId="0" fillId="0" borderId="0" xfId="7" applyNumberFormat="1" applyFont="1"/>
    <xf numFmtId="176" fontId="0" fillId="0" borderId="0" xfId="0" applyNumberFormat="1"/>
    <xf numFmtId="43" fontId="1" fillId="0" borderId="0" xfId="1"/>
    <xf numFmtId="164" fontId="13" fillId="0" borderId="0" xfId="1" applyNumberFormat="1" applyFont="1"/>
    <xf numFmtId="0" fontId="0" fillId="0" borderId="0" xfId="0" applyAlignment="1">
      <alignment horizontal="center" wrapText="1"/>
    </xf>
    <xf numFmtId="37" fontId="0" fillId="0" borderId="0" xfId="0" applyNumberFormat="1" applyAlignment="1">
      <alignment horizontal="center"/>
    </xf>
    <xf numFmtId="17" fontId="3" fillId="0" borderId="0" xfId="0" applyNumberFormat="1" applyFont="1"/>
    <xf numFmtId="170" fontId="0" fillId="0" borderId="0" xfId="7" applyNumberFormat="1" applyFont="1"/>
    <xf numFmtId="17" fontId="3" fillId="0" borderId="0" xfId="0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quotePrefix="1" applyNumberForma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70" fontId="1" fillId="0" borderId="0" xfId="7" applyNumberFormat="1"/>
    <xf numFmtId="164" fontId="1" fillId="0" borderId="0" xfId="1" applyNumberFormat="1" applyFont="1" applyAlignment="1">
      <alignment horizontal="center" vertical="center" wrapText="1"/>
    </xf>
    <xf numFmtId="17" fontId="0" fillId="0" borderId="0" xfId="0" applyNumberFormat="1" applyAlignment="1">
      <alignment horizontal="left" indent="1"/>
    </xf>
    <xf numFmtId="17" fontId="12" fillId="0" borderId="0" xfId="0" applyNumberFormat="1" applyFont="1"/>
    <xf numFmtId="17" fontId="0" fillId="0" borderId="0" xfId="0" applyNumberFormat="1" applyAlignment="1">
      <alignment horizontal="left"/>
    </xf>
    <xf numFmtId="164" fontId="6" fillId="0" borderId="0" xfId="1" applyNumberFormat="1" applyFont="1"/>
    <xf numFmtId="17" fontId="2" fillId="0" borderId="0" xfId="0" applyNumberFormat="1" applyFont="1" applyAlignment="1">
      <alignment horizontal="left" indent="3"/>
    </xf>
    <xf numFmtId="17" fontId="5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left" indent="4"/>
    </xf>
    <xf numFmtId="164" fontId="16" fillId="0" borderId="0" xfId="1" applyNumberFormat="1" applyFont="1"/>
    <xf numFmtId="164" fontId="17" fillId="0" borderId="0" xfId="1" applyNumberFormat="1" applyFont="1"/>
    <xf numFmtId="17" fontId="2" fillId="0" borderId="0" xfId="0" applyNumberFormat="1" applyFont="1" applyAlignment="1">
      <alignment horizontal="left"/>
    </xf>
    <xf numFmtId="17" fontId="2" fillId="0" borderId="0" xfId="0" applyNumberFormat="1" applyFont="1" applyAlignment="1">
      <alignment horizontal="left" indent="2"/>
    </xf>
    <xf numFmtId="171" fontId="0" fillId="0" borderId="0" xfId="1" applyNumberFormat="1" applyFont="1" applyAlignment="1">
      <alignment horizontal="center" vertical="center" wrapText="1"/>
    </xf>
    <xf numFmtId="171" fontId="0" fillId="0" borderId="0" xfId="1" applyNumberFormat="1" applyFont="1"/>
    <xf numFmtId="9" fontId="0" fillId="0" borderId="0" xfId="0" applyNumberFormat="1"/>
    <xf numFmtId="2" fontId="0" fillId="0" borderId="0" xfId="0" applyNumberFormat="1"/>
    <xf numFmtId="164" fontId="0" fillId="0" borderId="0" xfId="1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71" fontId="1" fillId="0" borderId="0" xfId="1" applyNumberFormat="1" applyAlignment="1">
      <alignment horizontal="center" vertical="center" wrapText="1"/>
    </xf>
    <xf numFmtId="171" fontId="1" fillId="0" borderId="0" xfId="1" applyNumberFormat="1"/>
    <xf numFmtId="164" fontId="1" fillId="0" borderId="0" xfId="1" applyNumberFormat="1" applyFont="1" applyBorder="1" applyAlignment="1">
      <alignment horizontal="center" vertical="center" wrapText="1"/>
    </xf>
    <xf numFmtId="9" fontId="13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171" fontId="2" fillId="0" borderId="0" xfId="1" applyNumberFormat="1" applyFont="1"/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/>
    <xf numFmtId="0" fontId="0" fillId="0" borderId="0" xfId="0" applyBorder="1"/>
    <xf numFmtId="37" fontId="0" fillId="0" borderId="0" xfId="0" applyNumberFormat="1"/>
    <xf numFmtId="17" fontId="3" fillId="3" borderId="0" xfId="0" applyNumberFormat="1" applyFont="1" applyFill="1"/>
    <xf numFmtId="171" fontId="13" fillId="0" borderId="0" xfId="1" applyNumberFormat="1" applyFont="1" applyAlignment="1">
      <alignment vertical="center"/>
    </xf>
    <xf numFmtId="164" fontId="0" fillId="0" borderId="2" xfId="0" applyNumberFormat="1" applyBorder="1" applyAlignment="1">
      <alignment horizontal="centerContinuous"/>
    </xf>
    <xf numFmtId="164" fontId="0" fillId="0" borderId="3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12" fillId="0" borderId="5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43" fontId="1" fillId="0" borderId="1" xfId="1" applyNumberFormat="1" applyFont="1" applyBorder="1" applyAlignment="1">
      <alignment vertical="center"/>
    </xf>
    <xf numFmtId="43" fontId="1" fillId="0" borderId="6" xfId="1" applyNumberFormat="1" applyFont="1" applyBorder="1" applyAlignment="1">
      <alignment vertical="center"/>
    </xf>
    <xf numFmtId="43" fontId="13" fillId="0" borderId="1" xfId="1" applyNumberFormat="1" applyFont="1" applyBorder="1" applyAlignment="1">
      <alignment vertical="center"/>
    </xf>
    <xf numFmtId="43" fontId="1" fillId="0" borderId="0" xfId="1" applyNumberFormat="1" applyBorder="1"/>
    <xf numFmtId="43" fontId="1" fillId="0" borderId="7" xfId="1" applyNumberFormat="1" applyBorder="1"/>
    <xf numFmtId="164" fontId="1" fillId="0" borderId="0" xfId="1" quotePrefix="1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43" fontId="1" fillId="0" borderId="9" xfId="1" applyNumberFormat="1" applyFont="1" applyBorder="1" applyAlignment="1">
      <alignment vertical="center"/>
    </xf>
    <xf numFmtId="43" fontId="1" fillId="0" borderId="10" xfId="1" applyNumberFormat="1" applyBorder="1"/>
    <xf numFmtId="164" fontId="1" fillId="0" borderId="10" xfId="1" applyNumberFormat="1" applyFont="1" applyBorder="1" applyAlignment="1">
      <alignment horizontal="center" vertical="center" wrapText="1"/>
    </xf>
    <xf numFmtId="171" fontId="0" fillId="0" borderId="10" xfId="1" applyNumberFormat="1" applyFont="1" applyBorder="1"/>
    <xf numFmtId="0" fontId="0" fillId="0" borderId="0" xfId="0" quotePrefix="1" applyAlignment="1">
      <alignment horizontal="right"/>
    </xf>
    <xf numFmtId="0" fontId="21" fillId="0" borderId="0" xfId="0" applyFont="1"/>
    <xf numFmtId="38" fontId="0" fillId="0" borderId="0" xfId="0" applyNumberFormat="1"/>
    <xf numFmtId="177" fontId="0" fillId="0" borderId="0" xfId="0" applyNumberFormat="1"/>
    <xf numFmtId="164" fontId="1" fillId="0" borderId="0" xfId="1" quotePrefix="1" applyNumberFormat="1" applyFont="1" applyAlignment="1">
      <alignment horizontal="center" vertical="center" wrapText="1"/>
    </xf>
    <xf numFmtId="0" fontId="0" fillId="0" borderId="1" xfId="0" applyBorder="1"/>
    <xf numFmtId="0" fontId="19" fillId="0" borderId="1" xfId="0" applyFont="1" applyBorder="1"/>
    <xf numFmtId="37" fontId="0" fillId="0" borderId="7" xfId="0" applyNumberForma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71" fontId="1" fillId="0" borderId="1" xfId="1" applyNumberFormat="1" applyFont="1" applyBorder="1" applyAlignment="1">
      <alignment vertical="center"/>
    </xf>
    <xf numFmtId="171" fontId="1" fillId="0" borderId="6" xfId="1" applyNumberFormat="1" applyFont="1" applyBorder="1" applyAlignment="1">
      <alignment vertical="center"/>
    </xf>
    <xf numFmtId="171" fontId="2" fillId="0" borderId="7" xfId="1" applyNumberFormat="1" applyFont="1" applyBorder="1"/>
    <xf numFmtId="171" fontId="1" fillId="0" borderId="7" xfId="1" applyNumberFormat="1" applyBorder="1"/>
    <xf numFmtId="171" fontId="1" fillId="0" borderId="0" xfId="1" applyNumberFormat="1" applyFont="1" applyFill="1" applyBorder="1"/>
    <xf numFmtId="165" fontId="0" fillId="0" borderId="0" xfId="7" applyNumberFormat="1" applyFont="1"/>
    <xf numFmtId="174" fontId="0" fillId="0" borderId="0" xfId="0" applyNumberFormat="1"/>
    <xf numFmtId="0" fontId="2" fillId="0" borderId="1" xfId="0" applyFont="1" applyBorder="1" applyAlignment="1">
      <alignment horizontal="left" vertical="center"/>
    </xf>
    <xf numFmtId="177" fontId="0" fillId="0" borderId="0" xfId="0" quotePrefix="1" applyNumberFormat="1" applyAlignment="1">
      <alignment horizontal="right"/>
    </xf>
    <xf numFmtId="0" fontId="2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164" fontId="1" fillId="0" borderId="11" xfId="1" applyNumberFormat="1" applyBorder="1"/>
    <xf numFmtId="164" fontId="0" fillId="0" borderId="12" xfId="0" applyNumberFormat="1" applyBorder="1"/>
    <xf numFmtId="164" fontId="0" fillId="0" borderId="11" xfId="0" applyNumberFormat="1" applyBorder="1" applyAlignment="1">
      <alignment horizontal="center" vertical="center" wrapText="1"/>
    </xf>
    <xf numFmtId="164" fontId="0" fillId="0" borderId="11" xfId="0" applyNumberFormat="1" applyBorder="1"/>
    <xf numFmtId="43" fontId="0" fillId="0" borderId="11" xfId="0" applyNumberFormat="1" applyBorder="1"/>
    <xf numFmtId="17" fontId="3" fillId="0" borderId="0" xfId="0" applyNumberFormat="1" applyFont="1" applyAlignment="1">
      <alignment horizontal="left"/>
    </xf>
    <xf numFmtId="0" fontId="3" fillId="0" borderId="0" xfId="0" applyFont="1" applyAlignment="1"/>
    <xf numFmtId="164" fontId="1" fillId="0" borderId="0" xfId="0" applyNumberFormat="1" applyFont="1"/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38" fontId="0" fillId="4" borderId="0" xfId="0" applyNumberFormat="1" applyFill="1"/>
    <xf numFmtId="9" fontId="1" fillId="0" borderId="0" xfId="7"/>
    <xf numFmtId="0" fontId="25" fillId="0" borderId="0" xfId="5" applyFont="1"/>
    <xf numFmtId="0" fontId="24" fillId="0" borderId="0" xfId="5"/>
    <xf numFmtId="0" fontId="1" fillId="0" borderId="0" xfId="5" applyFont="1"/>
    <xf numFmtId="0" fontId="20" fillId="0" borderId="0" xfId="5" applyFont="1"/>
    <xf numFmtId="0" fontId="25" fillId="0" borderId="0" xfId="5" applyFont="1" applyAlignment="1">
      <alignment horizontal="right"/>
    </xf>
    <xf numFmtId="178" fontId="12" fillId="0" borderId="0" xfId="6" applyNumberFormat="1" applyFont="1" applyFill="1" applyAlignment="1">
      <alignment wrapText="1"/>
    </xf>
    <xf numFmtId="179" fontId="24" fillId="0" borderId="0" xfId="5" applyNumberFormat="1" applyAlignment="1">
      <alignment horizontal="center"/>
    </xf>
    <xf numFmtId="0" fontId="24" fillId="0" borderId="0" xfId="6" applyFont="1" applyFill="1" applyBorder="1"/>
    <xf numFmtId="0" fontId="27" fillId="0" borderId="0" xfId="5" applyFont="1"/>
    <xf numFmtId="0" fontId="27" fillId="4" borderId="0" xfId="5" applyFont="1" applyFill="1"/>
    <xf numFmtId="164" fontId="27" fillId="0" borderId="0" xfId="1" applyNumberFormat="1" applyFont="1"/>
    <xf numFmtId="0" fontId="24" fillId="4" borderId="0" xfId="5" applyFill="1"/>
    <xf numFmtId="0" fontId="24" fillId="4" borderId="0" xfId="5" applyFill="1" applyBorder="1"/>
    <xf numFmtId="0" fontId="24" fillId="0" borderId="0" xfId="5" applyBorder="1"/>
    <xf numFmtId="43" fontId="1" fillId="0" borderId="0" xfId="5" applyNumberFormat="1" applyFont="1"/>
    <xf numFmtId="0" fontId="24" fillId="0" borderId="0" xfId="5" applyFont="1"/>
    <xf numFmtId="171" fontId="1" fillId="0" borderId="0" xfId="1" applyNumberFormat="1" applyFont="1"/>
    <xf numFmtId="171" fontId="13" fillId="4" borderId="1" xfId="1" applyNumberFormat="1" applyFont="1" applyFill="1" applyBorder="1" applyAlignment="1">
      <alignment vertical="center"/>
    </xf>
    <xf numFmtId="0" fontId="12" fillId="4" borderId="8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171" fontId="13" fillId="4" borderId="9" xfId="1" applyNumberFormat="1" applyFont="1" applyFill="1" applyBorder="1" applyAlignment="1">
      <alignment vertical="center"/>
    </xf>
    <xf numFmtId="14" fontId="13" fillId="0" borderId="0" xfId="0" applyNumberFormat="1" applyFont="1" applyAlignment="1">
      <alignment horizontal="left"/>
    </xf>
    <xf numFmtId="9" fontId="13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37" fontId="0" fillId="0" borderId="0" xfId="0" applyNumberFormat="1" applyAlignment="1">
      <alignment vertical="center"/>
    </xf>
    <xf numFmtId="177" fontId="2" fillId="0" borderId="0" xfId="1" applyNumberFormat="1" applyFont="1" applyAlignment="1">
      <alignment vertical="center"/>
    </xf>
    <xf numFmtId="0" fontId="0" fillId="0" borderId="0" xfId="0" quotePrefix="1" applyAlignment="1">
      <alignment horizontal="center" vertical="center"/>
    </xf>
    <xf numFmtId="37" fontId="1" fillId="0" borderId="0" xfId="1" applyNumberFormat="1" applyAlignment="1">
      <alignment vertical="center"/>
    </xf>
    <xf numFmtId="0" fontId="13" fillId="0" borderId="0" xfId="0" applyFont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4" fontId="1" fillId="0" borderId="13" xfId="1" applyNumberFormat="1" applyBorder="1"/>
    <xf numFmtId="17" fontId="3" fillId="0" borderId="1" xfId="0" applyNumberFormat="1" applyFont="1" applyBorder="1"/>
    <xf numFmtId="164" fontId="1" fillId="0" borderId="1" xfId="1" applyNumberFormat="1" applyBorder="1"/>
    <xf numFmtId="164" fontId="0" fillId="0" borderId="1" xfId="0" applyNumberFormat="1" applyBorder="1"/>
    <xf numFmtId="164" fontId="1" fillId="0" borderId="12" xfId="1" applyNumberFormat="1" applyBorder="1"/>
    <xf numFmtId="37" fontId="13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164" fontId="28" fillId="0" borderId="0" xfId="1" applyNumberFormat="1" applyFont="1" applyAlignment="1">
      <alignment vertical="center"/>
    </xf>
    <xf numFmtId="37" fontId="13" fillId="0" borderId="0" xfId="1" applyNumberFormat="1" applyFont="1" applyAlignment="1">
      <alignment vertical="center"/>
    </xf>
    <xf numFmtId="164" fontId="1" fillId="0" borderId="0" xfId="1" applyNumberFormat="1" applyFill="1"/>
    <xf numFmtId="164" fontId="0" fillId="0" borderId="0" xfId="0" applyNumberFormat="1" applyFill="1"/>
    <xf numFmtId="164" fontId="0" fillId="0" borderId="0" xfId="0" applyNumberFormat="1" applyFill="1" applyAlignment="1">
      <alignment horizontal="center" vertical="center" wrapText="1"/>
    </xf>
    <xf numFmtId="43" fontId="24" fillId="0" borderId="0" xfId="6" applyNumberFormat="1" applyFont="1" applyFill="1" applyBorder="1"/>
    <xf numFmtId="164" fontId="24" fillId="0" borderId="0" xfId="6" applyNumberFormat="1" applyFont="1" applyFill="1" applyBorder="1"/>
    <xf numFmtId="180" fontId="2" fillId="0" borderId="0" xfId="1" applyNumberFormat="1" applyFont="1" applyAlignment="1">
      <alignment vertical="center"/>
    </xf>
    <xf numFmtId="170" fontId="29" fillId="0" borderId="0" xfId="5" applyNumberFormat="1" applyFont="1" applyFill="1"/>
    <xf numFmtId="0" fontId="29" fillId="0" borderId="0" xfId="5" applyFont="1"/>
    <xf numFmtId="0" fontId="2" fillId="0" borderId="0" xfId="0" applyFont="1" applyAlignment="1">
      <alignment horizontal="right" wrapText="1"/>
    </xf>
    <xf numFmtId="5" fontId="24" fillId="0" borderId="0" xfId="1" applyNumberFormat="1" applyFont="1" applyFill="1"/>
    <xf numFmtId="164" fontId="13" fillId="0" borderId="0" xfId="1" applyNumberFormat="1" applyFont="1" applyFill="1"/>
    <xf numFmtId="0" fontId="3" fillId="0" borderId="0" xfId="0" applyFont="1" applyAlignment="1">
      <alignment horizontal="right"/>
    </xf>
    <xf numFmtId="164" fontId="1" fillId="0" borderId="11" xfId="1" applyNumberFormat="1" applyBorder="1" applyAlignment="1">
      <alignment horizontal="center"/>
    </xf>
    <xf numFmtId="164" fontId="1" fillId="0" borderId="0" xfId="1" applyNumberFormat="1" applyBorder="1"/>
    <xf numFmtId="0" fontId="0" fillId="0" borderId="3" xfId="0" applyBorder="1"/>
    <xf numFmtId="164" fontId="0" fillId="0" borderId="3" xfId="0" applyNumberFormat="1" applyBorder="1"/>
    <xf numFmtId="0" fontId="3" fillId="0" borderId="2" xfId="0" applyFont="1" applyBorder="1" applyAlignment="1">
      <alignment horizontal="right" wrapText="1"/>
    </xf>
    <xf numFmtId="164" fontId="1" fillId="0" borderId="11" xfId="1" applyNumberFormat="1" applyFill="1" applyBorder="1"/>
    <xf numFmtId="0" fontId="5" fillId="0" borderId="0" xfId="0" applyFont="1" applyAlignment="1">
      <alignment vertical="center" wrapText="1"/>
    </xf>
    <xf numFmtId="179" fontId="24" fillId="0" borderId="0" xfId="5" applyNumberFormat="1" applyAlignment="1">
      <alignment horizontal="right"/>
    </xf>
    <xf numFmtId="0" fontId="19" fillId="0" borderId="0" xfId="6" applyFont="1" applyFill="1" applyBorder="1" applyAlignment="1">
      <alignment wrapText="1"/>
    </xf>
    <xf numFmtId="164" fontId="1" fillId="0" borderId="0" xfId="1" applyNumberFormat="1" applyAlignment="1">
      <alignment horizontal="center"/>
    </xf>
    <xf numFmtId="164" fontId="2" fillId="0" borderId="3" xfId="0" applyNumberFormat="1" applyFont="1" applyBorder="1"/>
    <xf numFmtId="14" fontId="30" fillId="0" borderId="0" xfId="0" applyNumberFormat="1" applyFont="1" applyAlignment="1">
      <alignment horizontal="left"/>
    </xf>
    <xf numFmtId="9" fontId="30" fillId="0" borderId="0" xfId="0" applyNumberFormat="1" applyFont="1" applyAlignment="1">
      <alignment horizontal="left"/>
    </xf>
    <xf numFmtId="0" fontId="31" fillId="0" borderId="0" xfId="0" applyFont="1" applyAlignment="1">
      <alignment horizontal="center"/>
    </xf>
    <xf numFmtId="37" fontId="30" fillId="0" borderId="0" xfId="0" applyNumberFormat="1" applyFont="1" applyAlignment="1">
      <alignment vertical="center"/>
    </xf>
    <xf numFmtId="178" fontId="30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177" fontId="30" fillId="0" borderId="0" xfId="1" applyNumberFormat="1" applyFont="1" applyAlignment="1">
      <alignment vertical="center"/>
    </xf>
    <xf numFmtId="0" fontId="3" fillId="0" borderId="0" xfId="5" applyFont="1"/>
    <xf numFmtId="171" fontId="3" fillId="0" borderId="0" xfId="5" applyNumberFormat="1" applyFont="1" applyFill="1"/>
    <xf numFmtId="0" fontId="33" fillId="0" borderId="0" xfId="0" applyFont="1"/>
    <xf numFmtId="0" fontId="33" fillId="0" borderId="0" xfId="0" applyFont="1" applyAlignment="1">
      <alignment horizontal="right"/>
    </xf>
    <xf numFmtId="165" fontId="33" fillId="0" borderId="0" xfId="7" applyNumberFormat="1" applyFont="1"/>
    <xf numFmtId="172" fontId="33" fillId="0" borderId="0" xfId="7" applyNumberFormat="1" applyFont="1"/>
    <xf numFmtId="0" fontId="34" fillId="0" borderId="0" xfId="0" applyFont="1" applyAlignment="1">
      <alignment horizontal="right"/>
    </xf>
    <xf numFmtId="170" fontId="34" fillId="0" borderId="0" xfId="7" applyNumberFormat="1" applyFont="1"/>
    <xf numFmtId="0" fontId="35" fillId="0" borderId="0" xfId="0" applyFont="1" applyAlignment="1">
      <alignment horizontal="center" wrapText="1"/>
    </xf>
    <xf numFmtId="0" fontId="35" fillId="0" borderId="13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  <xf numFmtId="164" fontId="33" fillId="0" borderId="0" xfId="1" applyNumberFormat="1" applyFont="1" applyAlignment="1">
      <alignment horizontal="center" vertical="center" wrapText="1"/>
    </xf>
    <xf numFmtId="164" fontId="33" fillId="0" borderId="11" xfId="1" applyNumberFormat="1" applyFont="1" applyBorder="1" applyAlignment="1">
      <alignment horizontal="center" vertical="center" wrapText="1"/>
    </xf>
    <xf numFmtId="0" fontId="36" fillId="0" borderId="0" xfId="0" applyFont="1"/>
    <xf numFmtId="164" fontId="33" fillId="0" borderId="0" xfId="1" quotePrefix="1" applyNumberFormat="1" applyFont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37" fillId="0" borderId="0" xfId="0" applyFont="1"/>
    <xf numFmtId="164" fontId="37" fillId="0" borderId="0" xfId="0" applyNumberFormat="1" applyFont="1"/>
    <xf numFmtId="0" fontId="2" fillId="0" borderId="2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18" fillId="0" borderId="0" xfId="4" applyFont="1"/>
    <xf numFmtId="0" fontId="3" fillId="0" borderId="0" xfId="4" applyAlignment="1">
      <alignment horizontal="center"/>
    </xf>
    <xf numFmtId="0" fontId="3" fillId="0" borderId="0" xfId="4"/>
    <xf numFmtId="0" fontId="3" fillId="0" borderId="0" xfId="4" applyAlignment="1">
      <alignment horizontal="right"/>
    </xf>
    <xf numFmtId="14" fontId="13" fillId="0" borderId="0" xfId="4" applyNumberFormat="1" applyFont="1" applyAlignment="1">
      <alignment horizontal="left"/>
    </xf>
    <xf numFmtId="9" fontId="13" fillId="0" borderId="0" xfId="4" applyNumberFormat="1" applyFont="1" applyAlignment="1">
      <alignment horizontal="left"/>
    </xf>
    <xf numFmtId="0" fontId="12" fillId="0" borderId="0" xfId="4" applyFont="1" applyAlignment="1">
      <alignment horizontal="center"/>
    </xf>
    <xf numFmtId="0" fontId="3" fillId="0" borderId="0" xfId="4" applyAlignment="1">
      <alignment horizontal="center" vertical="center"/>
    </xf>
    <xf numFmtId="0" fontId="13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37" fontId="13" fillId="0" borderId="0" xfId="4" applyNumberFormat="1" applyFont="1" applyAlignment="1">
      <alignment vertical="center"/>
    </xf>
    <xf numFmtId="0" fontId="3" fillId="0" borderId="0" xfId="4" applyAlignment="1">
      <alignment horizontal="center" vertical="center" wrapText="1"/>
    </xf>
    <xf numFmtId="178" fontId="13" fillId="0" borderId="0" xfId="4" applyNumberFormat="1" applyFont="1" applyAlignment="1">
      <alignment horizontal="center" vertical="center"/>
    </xf>
    <xf numFmtId="37" fontId="11" fillId="0" borderId="0" xfId="4" applyNumberFormat="1" applyFont="1" applyAlignment="1">
      <alignment vertical="center"/>
    </xf>
    <xf numFmtId="37" fontId="3" fillId="0" borderId="0" xfId="4" applyNumberFormat="1" applyAlignment="1">
      <alignment vertical="center"/>
    </xf>
    <xf numFmtId="164" fontId="13" fillId="0" borderId="0" xfId="2" applyNumberFormat="1" applyFont="1" applyAlignment="1">
      <alignment vertical="center"/>
    </xf>
    <xf numFmtId="0" fontId="3" fillId="0" borderId="0" xfId="4" applyFont="1" applyAlignment="1">
      <alignment vertical="center"/>
    </xf>
    <xf numFmtId="177" fontId="2" fillId="0" borderId="0" xfId="2" applyNumberFormat="1" applyFont="1" applyAlignment="1">
      <alignment vertical="center"/>
    </xf>
    <xf numFmtId="0" fontId="3" fillId="0" borderId="0" xfId="4" quotePrefix="1" applyAlignment="1">
      <alignment horizontal="center"/>
    </xf>
    <xf numFmtId="180" fontId="2" fillId="0" borderId="0" xfId="2" applyNumberFormat="1" applyFont="1" applyAlignment="1">
      <alignment vertical="center"/>
    </xf>
    <xf numFmtId="177" fontId="13" fillId="0" borderId="0" xfId="2" applyNumberFormat="1" applyFont="1" applyAlignment="1">
      <alignment vertical="center"/>
    </xf>
    <xf numFmtId="177" fontId="3" fillId="0" borderId="0" xfId="2" applyNumberFormat="1" applyAlignment="1">
      <alignment vertical="center"/>
    </xf>
    <xf numFmtId="37" fontId="3" fillId="0" borderId="0" xfId="2" applyNumberFormat="1" applyAlignment="1">
      <alignment vertical="center"/>
    </xf>
    <xf numFmtId="177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71" fontId="38" fillId="0" borderId="0" xfId="5" applyNumberFormat="1" applyFont="1" applyFill="1"/>
    <xf numFmtId="7" fontId="24" fillId="0" borderId="0" xfId="6" applyNumberFormat="1" applyFont="1" applyFill="1" applyBorder="1"/>
    <xf numFmtId="164" fontId="0" fillId="0" borderId="14" xfId="0" applyNumberFormat="1" applyBorder="1"/>
    <xf numFmtId="164" fontId="2" fillId="0" borderId="14" xfId="0" applyNumberFormat="1" applyFont="1" applyBorder="1"/>
    <xf numFmtId="164" fontId="0" fillId="0" borderId="2" xfId="0" applyNumberFormat="1" applyBorder="1"/>
    <xf numFmtId="164" fontId="0" fillId="0" borderId="4" xfId="0" applyNumberFormat="1" applyBorder="1"/>
    <xf numFmtId="0" fontId="3" fillId="0" borderId="0" xfId="0" applyFont="1" applyAlignment="1">
      <alignment horizontal="center" vertical="center"/>
    </xf>
    <xf numFmtId="170" fontId="3" fillId="0" borderId="1" xfId="5" applyNumberFormat="1" applyFont="1" applyFill="1" applyBorder="1" applyAlignment="1">
      <alignment horizontal="center"/>
    </xf>
    <xf numFmtId="170" fontId="3" fillId="0" borderId="0" xfId="5" applyNumberFormat="1" applyFont="1" applyFill="1"/>
    <xf numFmtId="10" fontId="13" fillId="0" borderId="0" xfId="5" applyNumberFormat="1" applyFont="1" applyFill="1"/>
    <xf numFmtId="0" fontId="3" fillId="0" borderId="0" xfId="5" applyFont="1" applyAlignment="1">
      <alignment horizontal="left"/>
    </xf>
    <xf numFmtId="17" fontId="24" fillId="0" borderId="0" xfId="5" applyNumberFormat="1"/>
    <xf numFmtId="0" fontId="24" fillId="0" borderId="0" xfId="6" applyFont="1"/>
    <xf numFmtId="164" fontId="27" fillId="0" borderId="0" xfId="2" applyNumberFormat="1" applyFont="1" applyFill="1"/>
    <xf numFmtId="164" fontId="24" fillId="0" borderId="0" xfId="2" applyNumberFormat="1" applyFont="1" applyFill="1"/>
    <xf numFmtId="164" fontId="26" fillId="0" borderId="0" xfId="2" applyNumberFormat="1" applyFont="1" applyFill="1"/>
    <xf numFmtId="181" fontId="24" fillId="0" borderId="0" xfId="6" applyNumberFormat="1" applyFont="1" applyFill="1"/>
    <xf numFmtId="181" fontId="24" fillId="0" borderId="0" xfId="6" applyNumberFormat="1" applyFont="1"/>
    <xf numFmtId="164" fontId="24" fillId="0" borderId="0" xfId="6" applyNumberFormat="1" applyFont="1"/>
    <xf numFmtId="0" fontId="1" fillId="0" borderId="0" xfId="6"/>
    <xf numFmtId="172" fontId="13" fillId="0" borderId="0" xfId="7" applyNumberFormat="1" applyFont="1"/>
    <xf numFmtId="172" fontId="1" fillId="0" borderId="0" xfId="7" applyNumberFormat="1"/>
    <xf numFmtId="181" fontId="24" fillId="0" borderId="0" xfId="2" applyNumberFormat="1" applyFont="1"/>
    <xf numFmtId="164" fontId="24" fillId="0" borderId="0" xfId="2" applyNumberFormat="1" applyFont="1"/>
    <xf numFmtId="182" fontId="24" fillId="0" borderId="0" xfId="2" applyNumberFormat="1" applyFont="1"/>
    <xf numFmtId="0" fontId="24" fillId="0" borderId="0" xfId="6" applyFont="1" applyAlignment="1">
      <alignment wrapText="1"/>
    </xf>
    <xf numFmtId="164" fontId="13" fillId="0" borderId="0" xfId="2" applyNumberFormat="1" applyFont="1"/>
    <xf numFmtId="179" fontId="24" fillId="0" borderId="0" xfId="5" applyNumberFormat="1"/>
    <xf numFmtId="179" fontId="3" fillId="0" borderId="0" xfId="5" applyNumberFormat="1" applyFont="1" applyFill="1" applyAlignment="1">
      <alignment horizontal="center"/>
    </xf>
    <xf numFmtId="179" fontId="3" fillId="0" borderId="0" xfId="5" applyNumberFormat="1" applyFont="1" applyAlignment="1">
      <alignment horizontal="center"/>
    </xf>
    <xf numFmtId="179" fontId="3" fillId="0" borderId="0" xfId="5" applyNumberFormat="1" applyFont="1"/>
    <xf numFmtId="178" fontId="12" fillId="0" borderId="0" xfId="6" applyNumberFormat="1" applyFont="1" applyFill="1" applyAlignment="1">
      <alignment horizontal="center" wrapText="1"/>
    </xf>
    <xf numFmtId="0" fontId="24" fillId="0" borderId="0" xfId="6" applyFont="1" applyFill="1" applyBorder="1" applyAlignment="1">
      <alignment wrapText="1"/>
    </xf>
    <xf numFmtId="0" fontId="24" fillId="0" borderId="0" xfId="5" applyAlignment="1">
      <alignment horizontal="right"/>
    </xf>
    <xf numFmtId="164" fontId="3" fillId="0" borderId="0" xfId="1" applyNumberFormat="1" applyFont="1" applyAlignment="1">
      <alignment horizontal="center" vertical="center" wrapText="1"/>
    </xf>
    <xf numFmtId="0" fontId="24" fillId="0" borderId="0" xfId="5" applyAlignment="1">
      <alignment horizontal="left"/>
    </xf>
    <xf numFmtId="0" fontId="0" fillId="0" borderId="0" xfId="5" applyFont="1" applyAlignment="1">
      <alignment horizontal="left"/>
    </xf>
    <xf numFmtId="0" fontId="3" fillId="0" borderId="0" xfId="5" quotePrefix="1" applyFont="1" applyAlignment="1">
      <alignment horizontal="left" wrapText="1"/>
    </xf>
    <xf numFmtId="0" fontId="3" fillId="0" borderId="0" xfId="5" applyFont="1" applyAlignment="1">
      <alignment horizontal="left" wrapText="1"/>
    </xf>
    <xf numFmtId="0" fontId="1" fillId="0" borderId="0" xfId="5" applyFont="1" applyAlignment="1">
      <alignment horizontal="left"/>
    </xf>
    <xf numFmtId="0" fontId="39" fillId="0" borderId="0" xfId="5" applyFont="1" applyAlignment="1">
      <alignment horizontal="center"/>
    </xf>
    <xf numFmtId="164" fontId="0" fillId="0" borderId="11" xfId="0" applyNumberFormat="1" applyFill="1" applyBorder="1"/>
    <xf numFmtId="164" fontId="1" fillId="0" borderId="0" xfId="1" applyNumberForma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0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0" xfId="1" applyNumberFormat="1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 wrapText="1"/>
    </xf>
  </cellXfs>
  <cellStyles count="8">
    <cellStyle name="Comma" xfId="1" builtinId="3"/>
    <cellStyle name="Comma 2" xfId="2"/>
    <cellStyle name="Currency" xfId="3" builtinId="4"/>
    <cellStyle name="Normal" xfId="0" builtinId="0"/>
    <cellStyle name="Normal 2" xfId="4"/>
    <cellStyle name="Normal_OverUnderDR" xfId="5"/>
    <cellStyle name="Normal_Pat Murphy distribution  billing determinants monthly june 09 - may 10  monthly spreads 3 16" xfId="6"/>
    <cellStyle name="Percent" xfId="7" builtinId="5"/>
  </cellStyles>
  <dxfs count="7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SS-SLI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-M Sum"/>
      <sheetName val="RevReqInput"/>
      <sheetName val="Issued"/>
      <sheetName val="Loans"/>
      <sheetName val="LoansC"/>
      <sheetName val="LoansR"/>
      <sheetName val="C-Existing"/>
      <sheetName val="R-Existing"/>
      <sheetName val="SRECPrice"/>
      <sheetName val="SREC Inv."/>
    </sheetNames>
    <sheetDataSet>
      <sheetData sheetId="0"/>
      <sheetData sheetId="1">
        <row r="20">
          <cell r="B20">
            <v>40969</v>
          </cell>
          <cell r="C20">
            <v>40999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J20"/>
          <cell r="AK20"/>
        </row>
        <row r="21">
          <cell r="B21">
            <v>41000</v>
          </cell>
          <cell r="C21">
            <v>41029</v>
          </cell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J21"/>
          <cell r="AK21"/>
        </row>
        <row r="22">
          <cell r="B22">
            <v>41030</v>
          </cell>
          <cell r="C22">
            <v>41060</v>
          </cell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J22"/>
          <cell r="AK22"/>
        </row>
        <row r="23">
          <cell r="B23">
            <v>41061</v>
          </cell>
          <cell r="C23">
            <v>41090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J23"/>
          <cell r="AK23"/>
        </row>
        <row r="24">
          <cell r="B24">
            <v>41091</v>
          </cell>
          <cell r="C24">
            <v>41121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J24"/>
          <cell r="AK24"/>
        </row>
        <row r="25">
          <cell r="B25">
            <v>41122</v>
          </cell>
          <cell r="C25">
            <v>41152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J25"/>
          <cell r="AK25"/>
        </row>
        <row r="26">
          <cell r="B26">
            <v>41153</v>
          </cell>
          <cell r="C26">
            <v>41182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J26"/>
          <cell r="AK26"/>
        </row>
        <row r="27">
          <cell r="B27">
            <v>41183</v>
          </cell>
          <cell r="C27">
            <v>41213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J27"/>
          <cell r="AK27"/>
        </row>
        <row r="28">
          <cell r="B28">
            <v>41214</v>
          </cell>
          <cell r="C28">
            <v>41243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J28"/>
          <cell r="AK28"/>
        </row>
        <row r="29">
          <cell r="B29">
            <v>41244</v>
          </cell>
          <cell r="C29">
            <v>41274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J29"/>
          <cell r="AK29"/>
        </row>
        <row r="30">
          <cell r="B30">
            <v>41275</v>
          </cell>
          <cell r="C30">
            <v>41305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J30"/>
          <cell r="AK30"/>
        </row>
        <row r="31">
          <cell r="B31">
            <v>41306</v>
          </cell>
          <cell r="C31">
            <v>41333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J31"/>
          <cell r="AK31"/>
        </row>
        <row r="32">
          <cell r="B32">
            <v>41334</v>
          </cell>
          <cell r="C32">
            <v>41364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J32"/>
          <cell r="AK32"/>
        </row>
        <row r="33">
          <cell r="B33">
            <v>41365</v>
          </cell>
          <cell r="C33">
            <v>41394</v>
          </cell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J33"/>
          <cell r="AK33"/>
        </row>
        <row r="34">
          <cell r="B34">
            <v>41395</v>
          </cell>
          <cell r="C34">
            <v>41425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J34"/>
          <cell r="AK34">
            <v>0</v>
          </cell>
        </row>
        <row r="35">
          <cell r="B35">
            <v>41426</v>
          </cell>
          <cell r="C35">
            <v>41455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J35"/>
          <cell r="AK35">
            <v>0</v>
          </cell>
        </row>
        <row r="36">
          <cell r="B36">
            <v>41456</v>
          </cell>
          <cell r="C36">
            <v>41486</v>
          </cell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J36"/>
          <cell r="AK36">
            <v>0</v>
          </cell>
        </row>
        <row r="37">
          <cell r="B37">
            <v>41487</v>
          </cell>
          <cell r="C37">
            <v>41517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J37"/>
          <cell r="AK37">
            <v>0</v>
          </cell>
        </row>
        <row r="38">
          <cell r="B38">
            <v>41518</v>
          </cell>
          <cell r="C38">
            <v>41547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J38"/>
          <cell r="AK38">
            <v>0</v>
          </cell>
        </row>
        <row r="39">
          <cell r="B39">
            <v>41548</v>
          </cell>
          <cell r="C39">
            <v>41578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J39"/>
          <cell r="AK39">
            <v>0</v>
          </cell>
        </row>
        <row r="40">
          <cell r="B40">
            <v>41579</v>
          </cell>
          <cell r="C40">
            <v>41608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J40"/>
          <cell r="AK40">
            <v>0</v>
          </cell>
        </row>
        <row r="41">
          <cell r="B41">
            <v>41609</v>
          </cell>
          <cell r="C41">
            <v>41639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J41"/>
          <cell r="AK41">
            <v>0</v>
          </cell>
        </row>
        <row r="42">
          <cell r="B42">
            <v>41640</v>
          </cell>
          <cell r="C42">
            <v>41670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J42"/>
          <cell r="AK42">
            <v>0</v>
          </cell>
        </row>
        <row r="43">
          <cell r="B43">
            <v>41671</v>
          </cell>
          <cell r="C43">
            <v>41698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J43"/>
          <cell r="AK43">
            <v>0</v>
          </cell>
        </row>
        <row r="44">
          <cell r="B44">
            <v>41699</v>
          </cell>
          <cell r="C44">
            <v>41729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J44"/>
          <cell r="AK44">
            <v>0</v>
          </cell>
        </row>
        <row r="45">
          <cell r="B45">
            <v>41730</v>
          </cell>
          <cell r="C45">
            <v>41759</v>
          </cell>
          <cell r="D45"/>
          <cell r="E45"/>
          <cell r="F45">
            <v>593971.32046341489</v>
          </cell>
          <cell r="G45">
            <v>0</v>
          </cell>
          <cell r="H45">
            <v>6912.6604634166652</v>
          </cell>
          <cell r="I45">
            <v>587058.65999999817</v>
          </cell>
          <cell r="J45">
            <v>577311.95999999822</v>
          </cell>
          <cell r="K45">
            <v>9746.7000000000025</v>
          </cell>
          <cell r="L45">
            <v>731025</v>
          </cell>
          <cell r="M45">
            <v>0</v>
          </cell>
          <cell r="N45">
            <v>703781.31</v>
          </cell>
          <cell r="O45">
            <v>27243.690000000002</v>
          </cell>
          <cell r="P45">
            <v>696255.25000000012</v>
          </cell>
          <cell r="Q45">
            <v>63315322.469999976</v>
          </cell>
          <cell r="R45">
            <v>64011577.719999999</v>
          </cell>
          <cell r="S45">
            <v>238545</v>
          </cell>
          <cell r="T45">
            <v>0</v>
          </cell>
          <cell r="U45">
            <v>0</v>
          </cell>
          <cell r="V45">
            <v>363433.58999982657</v>
          </cell>
          <cell r="W45">
            <v>1213.0301916970463</v>
          </cell>
          <cell r="X45">
            <v>0</v>
          </cell>
          <cell r="Y45"/>
          <cell r="Z45">
            <v>492480</v>
          </cell>
          <cell r="AA45"/>
          <cell r="AJ45">
            <v>8865.4333333333325</v>
          </cell>
          <cell r="AK45">
            <v>16991.123988447045</v>
          </cell>
        </row>
        <row r="46">
          <cell r="B46">
            <v>41760</v>
          </cell>
          <cell r="C46">
            <v>41790</v>
          </cell>
          <cell r="D46"/>
          <cell r="E46"/>
          <cell r="F46">
            <v>592638.41528591618</v>
          </cell>
          <cell r="G46">
            <v>0</v>
          </cell>
          <cell r="H46">
            <v>6851.5652859166676</v>
          </cell>
          <cell r="I46">
            <v>585786.84999999951</v>
          </cell>
          <cell r="J46">
            <v>576126.30999999947</v>
          </cell>
          <cell r="K46">
            <v>9660.5400000000081</v>
          </cell>
          <cell r="L46">
            <v>1046900</v>
          </cell>
          <cell r="M46">
            <v>0</v>
          </cell>
          <cell r="N46">
            <v>946785.68</v>
          </cell>
          <cell r="O46">
            <v>100114.31999999999</v>
          </cell>
          <cell r="P46">
            <v>335256.42000000004</v>
          </cell>
          <cell r="Q46">
            <v>63215208.149999991</v>
          </cell>
          <cell r="R46">
            <v>63550464.569999993</v>
          </cell>
          <cell r="S46">
            <v>341620</v>
          </cell>
          <cell r="T46">
            <v>0</v>
          </cell>
          <cell r="U46">
            <v>0</v>
          </cell>
          <cell r="V46">
            <v>705053.58999982662</v>
          </cell>
          <cell r="W46">
            <v>3533.3030392285004</v>
          </cell>
          <cell r="X46">
            <v>0</v>
          </cell>
          <cell r="Y46"/>
          <cell r="Z46">
            <v>705280</v>
          </cell>
          <cell r="AA46"/>
          <cell r="AJ46">
            <v>8865.4333333333325</v>
          </cell>
          <cell r="AK46">
            <v>19250.3016584785</v>
          </cell>
        </row>
        <row r="47">
          <cell r="B47">
            <v>41791</v>
          </cell>
          <cell r="C47">
            <v>41820</v>
          </cell>
          <cell r="D47"/>
          <cell r="E47"/>
          <cell r="F47">
            <v>588369.36827708245</v>
          </cell>
          <cell r="G47">
            <v>0</v>
          </cell>
          <cell r="H47">
            <v>6709.8482770833334</v>
          </cell>
          <cell r="I47">
            <v>581659.51999999909</v>
          </cell>
          <cell r="J47">
            <v>572198.69999999914</v>
          </cell>
          <cell r="K47">
            <v>9460.82</v>
          </cell>
          <cell r="L47">
            <v>1170400</v>
          </cell>
          <cell r="M47">
            <v>0</v>
          </cell>
          <cell r="N47">
            <v>852562.80999999994</v>
          </cell>
          <cell r="O47">
            <v>317837.19</v>
          </cell>
          <cell r="P47">
            <v>64353.13</v>
          </cell>
          <cell r="Q47">
            <v>62897370.959999979</v>
          </cell>
          <cell r="R47">
            <v>62961724.089999981</v>
          </cell>
          <cell r="S47">
            <v>381920</v>
          </cell>
          <cell r="T47">
            <v>0</v>
          </cell>
          <cell r="U47">
            <v>0</v>
          </cell>
          <cell r="V47">
            <v>1086973.5899998266</v>
          </cell>
          <cell r="W47">
            <v>6554.4518560806082</v>
          </cell>
          <cell r="X47">
            <v>0</v>
          </cell>
          <cell r="Y47"/>
          <cell r="Z47">
            <v>788480</v>
          </cell>
          <cell r="AA47"/>
          <cell r="AJ47">
            <v>8865.4333333333325</v>
          </cell>
          <cell r="AK47">
            <v>22129.733466497273</v>
          </cell>
        </row>
        <row r="48">
          <cell r="B48">
            <v>41821</v>
          </cell>
          <cell r="C48">
            <v>41851</v>
          </cell>
          <cell r="D48"/>
          <cell r="E48"/>
          <cell r="F48">
            <v>582918.65755224926</v>
          </cell>
          <cell r="G48">
            <v>0</v>
          </cell>
          <cell r="H48">
            <v>6580.1375522499993</v>
          </cell>
          <cell r="I48">
            <v>576338.51999999932</v>
          </cell>
          <cell r="J48">
            <v>567060.59999999928</v>
          </cell>
          <cell r="K48">
            <v>9277.9199999999946</v>
          </cell>
          <cell r="L48">
            <v>1394600</v>
          </cell>
          <cell r="M48">
            <v>0</v>
          </cell>
          <cell r="N48">
            <v>622652.80000000028</v>
          </cell>
          <cell r="O48">
            <v>771947.19999999984</v>
          </cell>
          <cell r="P48">
            <v>18038.850000000002</v>
          </cell>
          <cell r="Q48">
            <v>62125423.760000013</v>
          </cell>
          <cell r="R48">
            <v>62143462.610000014</v>
          </cell>
          <cell r="S48">
            <v>455080</v>
          </cell>
          <cell r="T48">
            <v>1066710</v>
          </cell>
          <cell r="U48">
            <v>-20263.589999826625</v>
          </cell>
          <cell r="V48">
            <v>455080</v>
          </cell>
          <cell r="W48">
            <v>10064.225653340882</v>
          </cell>
          <cell r="X48">
            <v>5667.975527349101</v>
          </cell>
          <cell r="Y48"/>
          <cell r="Z48">
            <v>939520</v>
          </cell>
          <cell r="AA48"/>
          <cell r="AJ48">
            <v>8865.4333333333325</v>
          </cell>
          <cell r="AK48">
            <v>51441.362066099944</v>
          </cell>
        </row>
        <row r="49">
          <cell r="B49">
            <v>41852</v>
          </cell>
          <cell r="C49">
            <v>41882</v>
          </cell>
          <cell r="D49"/>
          <cell r="E49"/>
          <cell r="F49">
            <v>575342.97356158344</v>
          </cell>
          <cell r="G49">
            <v>0</v>
          </cell>
          <cell r="H49">
            <v>6411.4035615833318</v>
          </cell>
          <cell r="I49">
            <v>568931.57000000007</v>
          </cell>
          <cell r="J49">
            <v>559891.51000000013</v>
          </cell>
          <cell r="K49">
            <v>9040.059999999994</v>
          </cell>
          <cell r="L49">
            <v>1368475</v>
          </cell>
          <cell r="M49">
            <v>0</v>
          </cell>
          <cell r="N49">
            <v>575955.9800000001</v>
          </cell>
          <cell r="O49">
            <v>792519.0199999999</v>
          </cell>
          <cell r="P49">
            <v>11014.439999999999</v>
          </cell>
          <cell r="Q49">
            <v>61332904.739999995</v>
          </cell>
          <cell r="R49">
            <v>61343919.179999985</v>
          </cell>
          <cell r="S49">
            <v>446555</v>
          </cell>
          <cell r="T49">
            <v>0</v>
          </cell>
          <cell r="U49">
            <v>0</v>
          </cell>
          <cell r="V49">
            <v>901635</v>
          </cell>
          <cell r="W49">
            <v>4430.0090095890419</v>
          </cell>
          <cell r="X49">
            <v>0</v>
          </cell>
          <cell r="Y49"/>
          <cell r="Z49">
            <v>921920</v>
          </cell>
          <cell r="AA49"/>
          <cell r="AJ49">
            <v>8865.4333333333325</v>
          </cell>
          <cell r="AK49">
            <v>19706.845904505706</v>
          </cell>
        </row>
        <row r="50">
          <cell r="B50">
            <v>41883</v>
          </cell>
          <cell r="C50">
            <v>41912</v>
          </cell>
          <cell r="D50"/>
          <cell r="E50"/>
          <cell r="F50">
            <v>567940.4941254165</v>
          </cell>
          <cell r="G50">
            <v>0</v>
          </cell>
          <cell r="H50">
            <v>6256.3541254166648</v>
          </cell>
          <cell r="I50">
            <v>561684.13999999978</v>
          </cell>
          <cell r="J50">
            <v>552862.7899999998</v>
          </cell>
          <cell r="K50">
            <v>8821.350000000004</v>
          </cell>
          <cell r="L50">
            <v>1357550</v>
          </cell>
          <cell r="M50">
            <v>0</v>
          </cell>
          <cell r="N50">
            <v>566944.83999999985</v>
          </cell>
          <cell r="O50">
            <v>790605.16000000015</v>
          </cell>
          <cell r="P50">
            <v>5753.74</v>
          </cell>
          <cell r="Q50">
            <v>60542299.579999983</v>
          </cell>
          <cell r="R50">
            <v>60548053.319999978</v>
          </cell>
          <cell r="S50">
            <v>442990</v>
          </cell>
          <cell r="T50">
            <v>0</v>
          </cell>
          <cell r="U50">
            <v>0</v>
          </cell>
          <cell r="V50">
            <v>1344625</v>
          </cell>
          <cell r="W50">
            <v>8368.1250520547947</v>
          </cell>
          <cell r="X50">
            <v>0</v>
          </cell>
          <cell r="Y50"/>
          <cell r="Z50">
            <v>914560</v>
          </cell>
          <cell r="AA50"/>
          <cell r="AJ50">
            <v>8865.4333333333325</v>
          </cell>
          <cell r="AK50">
            <v>23489.912510804792</v>
          </cell>
        </row>
        <row r="51">
          <cell r="B51">
            <v>41913</v>
          </cell>
          <cell r="C51">
            <v>41943</v>
          </cell>
          <cell r="D51"/>
          <cell r="E51"/>
          <cell r="F51">
            <v>560572.1401033334</v>
          </cell>
          <cell r="G51">
            <v>0</v>
          </cell>
          <cell r="H51">
            <v>6094.9901033333344</v>
          </cell>
          <cell r="I51">
            <v>554477.15</v>
          </cell>
          <cell r="J51">
            <v>545883.26</v>
          </cell>
          <cell r="K51">
            <v>8593.89</v>
          </cell>
          <cell r="L51">
            <v>1247825</v>
          </cell>
          <cell r="M51">
            <v>0</v>
          </cell>
          <cell r="N51">
            <v>558436.67000000004</v>
          </cell>
          <cell r="O51">
            <v>689388.33</v>
          </cell>
          <cell r="P51">
            <v>1794.2199999999998</v>
          </cell>
          <cell r="Q51">
            <v>59852911.250000007</v>
          </cell>
          <cell r="R51">
            <v>59854705.469999999</v>
          </cell>
          <cell r="S51">
            <v>407185</v>
          </cell>
          <cell r="T51">
            <v>1344625</v>
          </cell>
          <cell r="U51">
            <v>0</v>
          </cell>
          <cell r="V51">
            <v>407185</v>
          </cell>
          <cell r="W51">
            <v>12402.392817808221</v>
          </cell>
          <cell r="X51">
            <v>7594.4602024022133</v>
          </cell>
          <cell r="Y51"/>
          <cell r="Z51">
            <v>840640</v>
          </cell>
          <cell r="AA51"/>
          <cell r="AJ51">
            <v>8865.4333333333325</v>
          </cell>
          <cell r="AK51">
            <v>34957.276456877102</v>
          </cell>
        </row>
        <row r="52">
          <cell r="B52">
            <v>41944</v>
          </cell>
          <cell r="C52">
            <v>41973</v>
          </cell>
          <cell r="D52"/>
          <cell r="E52"/>
          <cell r="F52">
            <v>554152.99579741678</v>
          </cell>
          <cell r="G52">
            <v>0</v>
          </cell>
          <cell r="H52">
            <v>5945.5257974166661</v>
          </cell>
          <cell r="I52">
            <v>548207.47000000009</v>
          </cell>
          <cell r="J52">
            <v>539824.33000000007</v>
          </cell>
          <cell r="K52">
            <v>8383.1399999999976</v>
          </cell>
          <cell r="L52">
            <v>1066375</v>
          </cell>
          <cell r="M52">
            <v>0</v>
          </cell>
          <cell r="N52">
            <v>548007.54</v>
          </cell>
          <cell r="O52">
            <v>518367.45999999985</v>
          </cell>
          <cell r="P52">
            <v>1994.15</v>
          </cell>
          <cell r="Q52">
            <v>59334543.789999999</v>
          </cell>
          <cell r="R52">
            <v>59336537.939999998</v>
          </cell>
          <cell r="S52">
            <v>347975</v>
          </cell>
          <cell r="T52">
            <v>0</v>
          </cell>
          <cell r="U52">
            <v>0</v>
          </cell>
          <cell r="V52">
            <v>755160</v>
          </cell>
          <cell r="W52">
            <v>3824.1304863013702</v>
          </cell>
          <cell r="X52">
            <v>0</v>
          </cell>
          <cell r="Y52"/>
          <cell r="Z52">
            <v>718400</v>
          </cell>
          <cell r="AA52"/>
          <cell r="AJ52">
            <v>8865.4333333333325</v>
          </cell>
          <cell r="AK52">
            <v>18635.089617051366</v>
          </cell>
        </row>
        <row r="53">
          <cell r="B53">
            <v>41974</v>
          </cell>
          <cell r="C53">
            <v>42004</v>
          </cell>
          <cell r="D53"/>
          <cell r="E53"/>
          <cell r="F53">
            <v>549355.53415191662</v>
          </cell>
          <cell r="G53">
            <v>0</v>
          </cell>
          <cell r="H53">
            <v>5818.9741519166664</v>
          </cell>
          <cell r="I53">
            <v>543536.55999999994</v>
          </cell>
          <cell r="J53">
            <v>535331.90999999992</v>
          </cell>
          <cell r="K53">
            <v>8204.65</v>
          </cell>
          <cell r="L53">
            <v>862600</v>
          </cell>
          <cell r="M53">
            <v>0</v>
          </cell>
          <cell r="N53">
            <v>542779.14999999991</v>
          </cell>
          <cell r="O53">
            <v>319820.84999999998</v>
          </cell>
          <cell r="P53">
            <v>2751.56</v>
          </cell>
          <cell r="Q53">
            <v>59014722.940000013</v>
          </cell>
          <cell r="R53">
            <v>59017474.500000007</v>
          </cell>
          <cell r="S53">
            <v>281480</v>
          </cell>
          <cell r="T53">
            <v>0</v>
          </cell>
          <cell r="U53">
            <v>0</v>
          </cell>
          <cell r="V53">
            <v>1036640</v>
          </cell>
          <cell r="W53">
            <v>7211.2848876712333</v>
          </cell>
          <cell r="X53">
            <v>0</v>
          </cell>
          <cell r="Y53"/>
          <cell r="Z53">
            <v>581120</v>
          </cell>
          <cell r="AA53"/>
          <cell r="AJ53">
            <v>8865.4333333333325</v>
          </cell>
          <cell r="AK53">
            <v>21895.692372921232</v>
          </cell>
        </row>
        <row r="54">
          <cell r="B54">
            <v>42005</v>
          </cell>
          <cell r="C54">
            <v>42035</v>
          </cell>
          <cell r="D54"/>
          <cell r="E54"/>
          <cell r="F54">
            <v>546401.59993233322</v>
          </cell>
          <cell r="G54">
            <v>0</v>
          </cell>
          <cell r="H54">
            <v>5708.159932333333</v>
          </cell>
          <cell r="I54">
            <v>540693.43999999994</v>
          </cell>
          <cell r="J54">
            <v>532644.99</v>
          </cell>
          <cell r="K54">
            <v>8048.4500000000071</v>
          </cell>
          <cell r="L54">
            <v>544350</v>
          </cell>
          <cell r="M54">
            <v>0</v>
          </cell>
          <cell r="N54">
            <v>497534.33</v>
          </cell>
          <cell r="O54">
            <v>46815.67</v>
          </cell>
          <cell r="P54">
            <v>45910.669999999991</v>
          </cell>
          <cell r="Q54">
            <v>58967907.270000003</v>
          </cell>
          <cell r="R54">
            <v>59013817.939999998</v>
          </cell>
          <cell r="S54">
            <v>177630</v>
          </cell>
          <cell r="T54">
            <v>1036640</v>
          </cell>
          <cell r="U54">
            <v>0</v>
          </cell>
          <cell r="V54">
            <v>177630</v>
          </cell>
          <cell r="W54">
            <v>9520.1529123287673</v>
          </cell>
          <cell r="X54">
            <v>7696.3796635135441</v>
          </cell>
          <cell r="Y54"/>
          <cell r="Z54">
            <v>366720</v>
          </cell>
          <cell r="AA54"/>
          <cell r="AJ54">
            <v>7043.6418536014526</v>
          </cell>
          <cell r="AK54">
            <v>29968.334361777099</v>
          </cell>
        </row>
        <row r="55">
          <cell r="B55">
            <v>42036</v>
          </cell>
          <cell r="C55">
            <v>42063</v>
          </cell>
          <cell r="D55"/>
          <cell r="E55"/>
          <cell r="F55">
            <v>546367.78585275053</v>
          </cell>
          <cell r="G55">
            <v>0</v>
          </cell>
          <cell r="H55">
            <v>5638.7158527500014</v>
          </cell>
          <cell r="I55">
            <v>540729.07000000053</v>
          </cell>
          <cell r="J55">
            <v>532778.49000000057</v>
          </cell>
          <cell r="K55">
            <v>7950.5799999999936</v>
          </cell>
          <cell r="L55">
            <v>483075</v>
          </cell>
          <cell r="M55">
            <v>0</v>
          </cell>
          <cell r="N55">
            <v>458139.53999999992</v>
          </cell>
          <cell r="O55">
            <v>24935.46</v>
          </cell>
          <cell r="P55">
            <v>128500.19999999998</v>
          </cell>
          <cell r="Q55">
            <v>58942971.810000002</v>
          </cell>
          <cell r="R55">
            <v>59071472.009999983</v>
          </cell>
          <cell r="S55">
            <v>157635</v>
          </cell>
          <cell r="T55">
            <v>0</v>
          </cell>
          <cell r="U55">
            <v>0</v>
          </cell>
          <cell r="V55">
            <v>335265</v>
          </cell>
          <cell r="W55">
            <v>1561.8757602739727</v>
          </cell>
          <cell r="X55">
            <v>0</v>
          </cell>
          <cell r="Y55"/>
          <cell r="Z55">
            <v>325440</v>
          </cell>
          <cell r="AA55"/>
          <cell r="AJ55">
            <v>7043.6418536014526</v>
          </cell>
          <cell r="AK55">
            <v>14244.233466625426</v>
          </cell>
        </row>
        <row r="56">
          <cell r="B56">
            <v>42064</v>
          </cell>
          <cell r="C56">
            <v>42094</v>
          </cell>
          <cell r="D56"/>
          <cell r="E56"/>
          <cell r="F56">
            <v>546901.53891425009</v>
          </cell>
          <cell r="G56">
            <v>0</v>
          </cell>
          <cell r="H56">
            <v>5585.3189142500005</v>
          </cell>
          <cell r="I56">
            <v>541316.22000000009</v>
          </cell>
          <cell r="J56">
            <v>533441.01000000013</v>
          </cell>
          <cell r="K56">
            <v>7875.2099999999982</v>
          </cell>
          <cell r="L56">
            <v>590425</v>
          </cell>
          <cell r="M56">
            <v>0</v>
          </cell>
          <cell r="N56">
            <v>530512.43000000005</v>
          </cell>
          <cell r="O56">
            <v>59912.570000000022</v>
          </cell>
          <cell r="P56">
            <v>139303.99</v>
          </cell>
          <cell r="Q56">
            <v>58883059.24000001</v>
          </cell>
          <cell r="R56">
            <v>59022363.230000012</v>
          </cell>
          <cell r="S56">
            <v>192665</v>
          </cell>
          <cell r="T56">
            <v>0</v>
          </cell>
          <cell r="U56">
            <v>0</v>
          </cell>
          <cell r="V56">
            <v>527930</v>
          </cell>
          <cell r="W56">
            <v>3222.1678575342471</v>
          </cell>
          <cell r="X56">
            <v>0</v>
          </cell>
          <cell r="Y56"/>
          <cell r="Z56">
            <v>397760</v>
          </cell>
          <cell r="AA56"/>
          <cell r="AJ56">
            <v>7043.6418536014526</v>
          </cell>
          <cell r="AK56">
            <v>15851.1286253857</v>
          </cell>
        </row>
        <row r="57">
          <cell r="B57">
            <v>42095</v>
          </cell>
          <cell r="C57">
            <v>42124</v>
          </cell>
          <cell r="D57"/>
          <cell r="E57"/>
          <cell r="F57">
            <v>546446.82805433345</v>
          </cell>
          <cell r="G57">
            <v>0</v>
          </cell>
          <cell r="H57">
            <v>5526.1580543333321</v>
          </cell>
          <cell r="I57">
            <v>540920.67000000016</v>
          </cell>
          <cell r="J57">
            <v>533128.89000000013</v>
          </cell>
          <cell r="K57">
            <v>7791.7799999999779</v>
          </cell>
          <cell r="L57">
            <v>736250</v>
          </cell>
          <cell r="M57">
            <v>0</v>
          </cell>
          <cell r="N57">
            <v>583208.95999999985</v>
          </cell>
          <cell r="O57">
            <v>153041.04</v>
          </cell>
          <cell r="P57">
            <v>97015.7</v>
          </cell>
          <cell r="Q57">
            <v>58730018.199999996</v>
          </cell>
          <cell r="R57">
            <v>58827033.899999991</v>
          </cell>
          <cell r="S57">
            <v>240250</v>
          </cell>
          <cell r="T57">
            <v>527930</v>
          </cell>
          <cell r="U57">
            <v>0</v>
          </cell>
          <cell r="V57">
            <v>240250</v>
          </cell>
          <cell r="W57">
            <v>4733.2313479452059</v>
          </cell>
          <cell r="X57">
            <v>4394.72529741168</v>
          </cell>
          <cell r="Y57"/>
          <cell r="Z57">
            <v>496000</v>
          </cell>
          <cell r="AA57"/>
          <cell r="AJ57">
            <v>7043.6418536014526</v>
          </cell>
          <cell r="AK57">
            <v>21697.756553291671</v>
          </cell>
        </row>
        <row r="58">
          <cell r="B58">
            <v>42125</v>
          </cell>
          <cell r="C58">
            <v>42155</v>
          </cell>
          <cell r="D58"/>
          <cell r="E58"/>
          <cell r="F58">
            <v>544638.41168416594</v>
          </cell>
          <cell r="G58">
            <v>0</v>
          </cell>
          <cell r="H58">
            <v>5422.8816841666694</v>
          </cell>
          <cell r="I58">
            <v>539215.52999999933</v>
          </cell>
          <cell r="J58">
            <v>531569.32999999938</v>
          </cell>
          <cell r="K58">
            <v>7646.1999999999898</v>
          </cell>
          <cell r="L58">
            <v>1036925</v>
          </cell>
          <cell r="M58">
            <v>0</v>
          </cell>
          <cell r="N58">
            <v>629931.04000000027</v>
          </cell>
          <cell r="O58">
            <v>406993.96</v>
          </cell>
          <cell r="P58">
            <v>6300.19</v>
          </cell>
          <cell r="Q58">
            <v>58323024.23999998</v>
          </cell>
          <cell r="R58">
            <v>58329324.429999985</v>
          </cell>
          <cell r="S58">
            <v>338365</v>
          </cell>
          <cell r="T58">
            <v>0</v>
          </cell>
          <cell r="U58">
            <v>0</v>
          </cell>
          <cell r="V58">
            <v>578615</v>
          </cell>
          <cell r="W58">
            <v>2369.9654150684933</v>
          </cell>
          <cell r="X58">
            <v>0</v>
          </cell>
          <cell r="Y58"/>
          <cell r="Z58">
            <v>698560</v>
          </cell>
          <cell r="AA58"/>
          <cell r="AJ58">
            <v>7043.6418536014526</v>
          </cell>
          <cell r="AK58">
            <v>14836.488952836615</v>
          </cell>
        </row>
        <row r="59">
          <cell r="B59">
            <v>42156</v>
          </cell>
          <cell r="C59">
            <v>42185</v>
          </cell>
          <cell r="D59"/>
          <cell r="E59"/>
          <cell r="F59">
            <v>540030.43937749963</v>
          </cell>
          <cell r="G59">
            <v>0</v>
          </cell>
          <cell r="H59">
            <v>5289.8493774999997</v>
          </cell>
          <cell r="I59">
            <v>534740.58999999962</v>
          </cell>
          <cell r="J59">
            <v>527282.00999999966</v>
          </cell>
          <cell r="K59">
            <v>7458.5800000000017</v>
          </cell>
          <cell r="L59">
            <v>1164225</v>
          </cell>
          <cell r="M59">
            <v>0</v>
          </cell>
          <cell r="N59">
            <v>539528.59</v>
          </cell>
          <cell r="O59">
            <v>624696.40999999992</v>
          </cell>
          <cell r="P59">
            <v>1512.19</v>
          </cell>
          <cell r="Q59">
            <v>57698327.830000006</v>
          </cell>
          <cell r="R59">
            <v>57699840.020000011</v>
          </cell>
          <cell r="S59">
            <v>379905</v>
          </cell>
          <cell r="T59">
            <v>0</v>
          </cell>
          <cell r="U59">
            <v>0</v>
          </cell>
          <cell r="V59">
            <v>958520</v>
          </cell>
          <cell r="W59">
            <v>5399.2636726027404</v>
          </cell>
          <cell r="X59">
            <v>0</v>
          </cell>
          <cell r="Y59"/>
          <cell r="Z59">
            <v>784320</v>
          </cell>
          <cell r="AA59"/>
          <cell r="AJ59">
            <v>7043.6418536014526</v>
          </cell>
          <cell r="AK59">
            <v>17732.754903704194</v>
          </cell>
        </row>
        <row r="60">
          <cell r="B60">
            <v>42186</v>
          </cell>
          <cell r="C60">
            <v>42216</v>
          </cell>
          <cell r="D60"/>
          <cell r="E60"/>
          <cell r="F60">
            <v>534202.52754733339</v>
          </cell>
          <cell r="G60">
            <v>0</v>
          </cell>
          <cell r="H60">
            <v>5145.1475473333339</v>
          </cell>
          <cell r="I60">
            <v>529057.38</v>
          </cell>
          <cell r="J60">
            <v>521802.76999999996</v>
          </cell>
          <cell r="K60">
            <v>7254.6100000000024</v>
          </cell>
          <cell r="L60">
            <v>1387475</v>
          </cell>
          <cell r="M60">
            <v>0</v>
          </cell>
          <cell r="N60">
            <v>529282.12</v>
          </cell>
          <cell r="O60">
            <v>858192.87999999977</v>
          </cell>
          <cell r="P60">
            <v>1287.4499999999998</v>
          </cell>
          <cell r="Q60">
            <v>56840134.949999988</v>
          </cell>
          <cell r="R60">
            <v>56841422.399999991</v>
          </cell>
          <cell r="S60">
            <v>452755</v>
          </cell>
          <cell r="T60">
            <v>958520</v>
          </cell>
          <cell r="U60">
            <v>0</v>
          </cell>
          <cell r="V60">
            <v>452755</v>
          </cell>
          <cell r="W60">
            <v>8890.5431246575354</v>
          </cell>
          <cell r="X60">
            <v>5496.400319971558</v>
          </cell>
          <cell r="Y60"/>
          <cell r="Z60">
            <v>934720</v>
          </cell>
          <cell r="AA60"/>
          <cell r="AJ60">
            <v>7043.6418536014526</v>
          </cell>
          <cell r="AK60">
            <v>26575.732845563882</v>
          </cell>
        </row>
        <row r="61">
          <cell r="B61">
            <v>42217</v>
          </cell>
          <cell r="C61">
            <v>42247</v>
          </cell>
          <cell r="D61"/>
          <cell r="E61"/>
          <cell r="F61">
            <v>526255.03379908332</v>
          </cell>
          <cell r="G61">
            <v>0</v>
          </cell>
          <cell r="H61">
            <v>4985.0637990833347</v>
          </cell>
          <cell r="I61">
            <v>521269.97</v>
          </cell>
          <cell r="J61">
            <v>514241.07999999996</v>
          </cell>
          <cell r="K61">
            <v>7028.8900000000021</v>
          </cell>
          <cell r="L61">
            <v>1361162.43</v>
          </cell>
          <cell r="M61">
            <v>0</v>
          </cell>
          <cell r="N61">
            <v>521819.68999999994</v>
          </cell>
          <cell r="O61">
            <v>839342.74000000022</v>
          </cell>
          <cell r="P61">
            <v>737.73</v>
          </cell>
          <cell r="Q61">
            <v>56000792.210000016</v>
          </cell>
          <cell r="R61">
            <v>56001529.94000002</v>
          </cell>
          <cell r="S61">
            <v>444385</v>
          </cell>
          <cell r="T61">
            <v>0</v>
          </cell>
          <cell r="U61">
            <v>0</v>
          </cell>
          <cell r="V61">
            <v>897140</v>
          </cell>
          <cell r="W61">
            <v>4407.4100520547945</v>
          </cell>
          <cell r="X61">
            <v>0</v>
          </cell>
          <cell r="Y61"/>
          <cell r="Z61">
            <v>916930.25</v>
          </cell>
          <cell r="AA61"/>
          <cell r="AJ61">
            <v>7043.6418536014526</v>
          </cell>
          <cell r="AK61">
            <v>16436.115704739583</v>
          </cell>
        </row>
        <row r="62">
          <cell r="B62">
            <v>42248</v>
          </cell>
          <cell r="C62">
            <v>42277</v>
          </cell>
          <cell r="D62"/>
          <cell r="E62"/>
          <cell r="F62">
            <v>518478.97869958356</v>
          </cell>
          <cell r="G62">
            <v>0</v>
          </cell>
          <cell r="H62">
            <v>4823.0086995833344</v>
          </cell>
          <cell r="I62">
            <v>513655.9700000002</v>
          </cell>
          <cell r="J62">
            <v>506855.64000000019</v>
          </cell>
          <cell r="K62">
            <v>6800.329999999999</v>
          </cell>
          <cell r="L62">
            <v>1345046.47</v>
          </cell>
          <cell r="M62">
            <v>0</v>
          </cell>
          <cell r="N62">
            <v>513220.74000000017</v>
          </cell>
          <cell r="O62">
            <v>831825.73</v>
          </cell>
          <cell r="P62">
            <v>1172.9599999999998</v>
          </cell>
          <cell r="Q62">
            <v>55168966.480000012</v>
          </cell>
          <cell r="R62">
            <v>55170139.440000013</v>
          </cell>
          <cell r="S62">
            <v>439115</v>
          </cell>
          <cell r="T62">
            <v>0</v>
          </cell>
          <cell r="U62">
            <v>0</v>
          </cell>
          <cell r="V62">
            <v>1336255</v>
          </cell>
          <cell r="W62">
            <v>8325.899442465754</v>
          </cell>
          <cell r="X62">
            <v>0</v>
          </cell>
          <cell r="Y62"/>
          <cell r="Z62">
            <v>906066.53</v>
          </cell>
          <cell r="AA62"/>
          <cell r="AJ62">
            <v>7043.6418536014526</v>
          </cell>
          <cell r="AK62">
            <v>20192.549995650541</v>
          </cell>
        </row>
        <row r="63">
          <cell r="B63">
            <v>42278</v>
          </cell>
          <cell r="C63">
            <v>42308</v>
          </cell>
          <cell r="D63"/>
          <cell r="E63"/>
          <cell r="F63">
            <v>510781.83873674995</v>
          </cell>
          <cell r="G63">
            <v>0</v>
          </cell>
          <cell r="H63">
            <v>4669.0687367500004</v>
          </cell>
          <cell r="I63">
            <v>506112.76999999996</v>
          </cell>
          <cell r="J63">
            <v>499529.41</v>
          </cell>
          <cell r="K63">
            <v>6583.3599999999942</v>
          </cell>
          <cell r="L63">
            <v>1246105.8799999999</v>
          </cell>
          <cell r="M63">
            <v>0</v>
          </cell>
          <cell r="N63">
            <v>506546.99</v>
          </cell>
          <cell r="O63">
            <v>739558.89</v>
          </cell>
          <cell r="P63">
            <v>738.74</v>
          </cell>
          <cell r="Q63">
            <v>54429407.589999996</v>
          </cell>
          <cell r="R63">
            <v>54430146.329999998</v>
          </cell>
          <cell r="S63">
            <v>406720</v>
          </cell>
          <cell r="T63">
            <v>1336255</v>
          </cell>
          <cell r="U63">
            <v>0</v>
          </cell>
          <cell r="V63">
            <v>406720</v>
          </cell>
          <cell r="W63">
            <v>12325.820567123288</v>
          </cell>
          <cell r="X63">
            <v>6685.6947848478276</v>
          </cell>
          <cell r="Y63"/>
          <cell r="Z63">
            <v>839385.88</v>
          </cell>
          <cell r="AA63"/>
          <cell r="AJ63">
            <v>6172.9081369446421</v>
          </cell>
          <cell r="AK63">
            <v>29853.492225665759</v>
          </cell>
        </row>
        <row r="64">
          <cell r="B64">
            <v>42309</v>
          </cell>
          <cell r="C64">
            <v>42338</v>
          </cell>
          <cell r="D64"/>
          <cell r="E64"/>
          <cell r="F64">
            <v>503930.6909724166</v>
          </cell>
          <cell r="G64">
            <v>0</v>
          </cell>
          <cell r="H64">
            <v>4509.3609724166681</v>
          </cell>
          <cell r="I64">
            <v>499421.32999999996</v>
          </cell>
          <cell r="J64">
            <v>493063.18999999994</v>
          </cell>
          <cell r="K64">
            <v>6358.1400000000085</v>
          </cell>
          <cell r="L64">
            <v>1061109.6299999999</v>
          </cell>
          <cell r="M64">
            <v>0</v>
          </cell>
          <cell r="N64">
            <v>499088.38999999996</v>
          </cell>
          <cell r="O64">
            <v>562021.24000000011</v>
          </cell>
          <cell r="P64">
            <v>1071.68</v>
          </cell>
          <cell r="Q64">
            <v>53867386.350000001</v>
          </cell>
          <cell r="R64">
            <v>53868458.030000001</v>
          </cell>
          <cell r="S64">
            <v>346270</v>
          </cell>
          <cell r="T64">
            <v>0</v>
          </cell>
          <cell r="U64">
            <v>0</v>
          </cell>
          <cell r="V64">
            <v>752990</v>
          </cell>
          <cell r="W64">
            <v>3819.3653616438355</v>
          </cell>
          <cell r="X64">
            <v>0</v>
          </cell>
          <cell r="Y64"/>
          <cell r="Z64">
            <v>714839.63</v>
          </cell>
          <cell r="AA64"/>
          <cell r="AJ64">
            <v>6172.9081369446421</v>
          </cell>
          <cell r="AK64">
            <v>14501.634471005145</v>
          </cell>
        </row>
        <row r="65">
          <cell r="B65">
            <v>42339</v>
          </cell>
          <cell r="C65">
            <v>42369</v>
          </cell>
          <cell r="D65"/>
          <cell r="E65"/>
          <cell r="F65">
            <v>498730.44108166668</v>
          </cell>
          <cell r="G65">
            <v>0</v>
          </cell>
          <cell r="H65">
            <v>4366.0610816666667</v>
          </cell>
          <cell r="I65">
            <v>494364.38</v>
          </cell>
          <cell r="J65">
            <v>488208.3</v>
          </cell>
          <cell r="K65">
            <v>6156.08</v>
          </cell>
          <cell r="L65">
            <v>851346.22</v>
          </cell>
          <cell r="M65">
            <v>0</v>
          </cell>
          <cell r="N65">
            <v>492878.04</v>
          </cell>
          <cell r="O65">
            <v>358468.18</v>
          </cell>
          <cell r="P65">
            <v>2558.0199999999995</v>
          </cell>
          <cell r="Q65">
            <v>53508918.169999987</v>
          </cell>
          <cell r="R65">
            <v>53511476.189999983</v>
          </cell>
          <cell r="S65">
            <v>277915</v>
          </cell>
          <cell r="T65">
            <v>0</v>
          </cell>
          <cell r="U65">
            <v>0</v>
          </cell>
          <cell r="V65">
            <v>1030905</v>
          </cell>
          <cell r="W65">
            <v>7189.7238780821917</v>
          </cell>
          <cell r="X65">
            <v>0</v>
          </cell>
          <cell r="Y65"/>
          <cell r="Z65">
            <v>573440</v>
          </cell>
          <cell r="AA65"/>
          <cell r="AJ65">
            <v>6172.9081369446421</v>
          </cell>
          <cell r="AK65">
            <v>17728.6930966935</v>
          </cell>
        </row>
        <row r="66">
          <cell r="B66">
            <v>42370</v>
          </cell>
          <cell r="C66">
            <v>42400</v>
          </cell>
          <cell r="D66"/>
          <cell r="E66"/>
          <cell r="F66">
            <v>495425.36708550004</v>
          </cell>
          <cell r="G66">
            <v>0</v>
          </cell>
          <cell r="H66">
            <v>4274.1870855000006</v>
          </cell>
          <cell r="I66">
            <v>491151.18000000005</v>
          </cell>
          <cell r="J66">
            <v>485124.65000000008</v>
          </cell>
          <cell r="K66">
            <v>6026.5299999999907</v>
          </cell>
          <cell r="L66">
            <v>543875</v>
          </cell>
          <cell r="M66">
            <v>0</v>
          </cell>
          <cell r="N66">
            <v>466124.68</v>
          </cell>
          <cell r="O66">
            <v>77750.319999999992</v>
          </cell>
          <cell r="P66">
            <v>27584.52</v>
          </cell>
          <cell r="Q66">
            <v>53431167.849999994</v>
          </cell>
          <cell r="R66">
            <v>53458752.36999999</v>
          </cell>
          <cell r="S66">
            <v>177475</v>
          </cell>
          <cell r="T66">
            <v>1030905</v>
          </cell>
          <cell r="U66">
            <v>0</v>
          </cell>
          <cell r="V66">
            <v>177475</v>
          </cell>
          <cell r="W66">
            <v>9467.7365410958919</v>
          </cell>
          <cell r="X66">
            <v>5436.0617154811716</v>
          </cell>
          <cell r="Y66"/>
          <cell r="Z66">
            <v>366400</v>
          </cell>
          <cell r="AA66"/>
          <cell r="AJ66">
            <v>6172.9081369446421</v>
          </cell>
          <cell r="AK66">
            <v>25350.89347902171</v>
          </cell>
        </row>
        <row r="67">
          <cell r="B67">
            <v>42401</v>
          </cell>
          <cell r="C67">
            <v>42429</v>
          </cell>
          <cell r="D67"/>
          <cell r="E67"/>
          <cell r="F67">
            <v>494937.27067158173</v>
          </cell>
          <cell r="G67">
            <v>0</v>
          </cell>
          <cell r="H67">
            <v>4195.1506715833311</v>
          </cell>
          <cell r="I67">
            <v>490742.11999999842</v>
          </cell>
          <cell r="J67">
            <v>484826.99999999843</v>
          </cell>
          <cell r="K67">
            <v>5915.1200000000044</v>
          </cell>
          <cell r="L67">
            <v>474525</v>
          </cell>
          <cell r="M67">
            <v>0</v>
          </cell>
          <cell r="N67">
            <v>435557.29000000004</v>
          </cell>
          <cell r="O67">
            <v>38967.71</v>
          </cell>
          <cell r="P67">
            <v>82769.349999999962</v>
          </cell>
          <cell r="Q67">
            <v>53392200.139999986</v>
          </cell>
          <cell r="R67">
            <v>53474969.49000001</v>
          </cell>
          <cell r="S67">
            <v>154845</v>
          </cell>
          <cell r="T67">
            <v>0</v>
          </cell>
          <cell r="U67">
            <v>0</v>
          </cell>
          <cell r="V67">
            <v>332320</v>
          </cell>
          <cell r="W67">
            <v>1613.7259780821919</v>
          </cell>
          <cell r="X67">
            <v>0</v>
          </cell>
          <cell r="Y67"/>
          <cell r="Z67">
            <v>319680</v>
          </cell>
          <cell r="AA67"/>
          <cell r="AJ67">
            <v>6172.9081369446421</v>
          </cell>
          <cell r="AK67">
            <v>11981.784786610166</v>
          </cell>
        </row>
        <row r="68">
          <cell r="B68">
            <v>42430</v>
          </cell>
          <cell r="C68">
            <v>42460</v>
          </cell>
          <cell r="D68"/>
          <cell r="E68"/>
          <cell r="F68">
            <v>495087.41334091639</v>
          </cell>
          <cell r="G68">
            <v>0</v>
          </cell>
          <cell r="H68">
            <v>4141.2333409166649</v>
          </cell>
          <cell r="I68">
            <v>490946.1799999997</v>
          </cell>
          <cell r="J68">
            <v>485107.0499999997</v>
          </cell>
          <cell r="K68">
            <v>5839.1300000000047</v>
          </cell>
          <cell r="L68">
            <v>590900</v>
          </cell>
          <cell r="M68">
            <v>0</v>
          </cell>
          <cell r="N68">
            <v>486730.22999999992</v>
          </cell>
          <cell r="O68">
            <v>104169.76999999999</v>
          </cell>
          <cell r="P68">
            <v>86985.3</v>
          </cell>
          <cell r="Q68">
            <v>53288030.36999999</v>
          </cell>
          <cell r="R68">
            <v>53375015.669999994</v>
          </cell>
          <cell r="S68">
            <v>192820</v>
          </cell>
          <cell r="T68">
            <v>0</v>
          </cell>
          <cell r="U68">
            <v>0</v>
          </cell>
          <cell r="V68">
            <v>525140</v>
          </cell>
          <cell r="W68">
            <v>3194.4263397260274</v>
          </cell>
          <cell r="X68">
            <v>0</v>
          </cell>
          <cell r="Y68"/>
          <cell r="Z68">
            <v>398080</v>
          </cell>
          <cell r="AA68"/>
          <cell r="AJ68">
            <v>6172.9081369446421</v>
          </cell>
          <cell r="AK68">
            <v>13508.567817587335</v>
          </cell>
        </row>
        <row r="69">
          <cell r="B69">
            <v>42461</v>
          </cell>
          <cell r="C69">
            <v>42490</v>
          </cell>
          <cell r="D69"/>
          <cell r="E69"/>
          <cell r="F69">
            <v>494161.95179033332</v>
          </cell>
          <cell r="G69">
            <v>0</v>
          </cell>
          <cell r="H69">
            <v>4063.3017903333334</v>
          </cell>
          <cell r="I69">
            <v>490098.64999999997</v>
          </cell>
          <cell r="J69">
            <v>484369.44999999995</v>
          </cell>
          <cell r="K69">
            <v>5729.2000000000044</v>
          </cell>
          <cell r="L69">
            <v>731025</v>
          </cell>
          <cell r="M69">
            <v>0</v>
          </cell>
          <cell r="N69">
            <v>532608.29</v>
          </cell>
          <cell r="O69">
            <v>198416.71000000008</v>
          </cell>
          <cell r="P69">
            <v>44475.66</v>
          </cell>
          <cell r="Q69">
            <v>53089613.659999996</v>
          </cell>
          <cell r="R69">
            <v>53134089.319999985</v>
          </cell>
          <cell r="S69">
            <v>238545</v>
          </cell>
          <cell r="T69">
            <v>525140</v>
          </cell>
          <cell r="U69">
            <v>0</v>
          </cell>
          <cell r="V69">
            <v>238545</v>
          </cell>
          <cell r="W69">
            <v>4708.0847000000003</v>
          </cell>
          <cell r="X69">
            <v>3403.8407456510386</v>
          </cell>
          <cell r="Y69"/>
          <cell r="Z69">
            <v>492480</v>
          </cell>
          <cell r="AA69"/>
          <cell r="AJ69">
            <v>6172.9081369446421</v>
          </cell>
          <cell r="AK69">
            <v>18348.135372929017</v>
          </cell>
        </row>
        <row r="70">
          <cell r="B70">
            <v>42491</v>
          </cell>
          <cell r="C70">
            <v>42521</v>
          </cell>
          <cell r="D70"/>
          <cell r="E70"/>
          <cell r="F70">
            <v>491931.40084199986</v>
          </cell>
          <cell r="G70">
            <v>0</v>
          </cell>
          <cell r="H70">
            <v>3959.400842</v>
          </cell>
          <cell r="I70">
            <v>487971.99999999988</v>
          </cell>
          <cell r="J70">
            <v>482389.28999999986</v>
          </cell>
          <cell r="K70">
            <v>5582.7100000000037</v>
          </cell>
          <cell r="L70">
            <v>1025525</v>
          </cell>
          <cell r="M70">
            <v>0</v>
          </cell>
          <cell r="N70">
            <v>530747.1</v>
          </cell>
          <cell r="O70">
            <v>494777.90000000008</v>
          </cell>
          <cell r="P70">
            <v>1700.5600000000002</v>
          </cell>
          <cell r="Q70">
            <v>52594835.759999983</v>
          </cell>
          <cell r="R70">
            <v>52596536.319999985</v>
          </cell>
          <cell r="S70">
            <v>334645</v>
          </cell>
          <cell r="T70">
            <v>0</v>
          </cell>
          <cell r="U70">
            <v>0</v>
          </cell>
          <cell r="V70">
            <v>573190</v>
          </cell>
          <cell r="W70">
            <v>2352.7449150684934</v>
          </cell>
          <cell r="X70">
            <v>0</v>
          </cell>
          <cell r="Y70"/>
          <cell r="Z70">
            <v>690880</v>
          </cell>
          <cell r="AA70"/>
          <cell r="AJ70">
            <v>6172.9081369446421</v>
          </cell>
          <cell r="AK70">
            <v>12485.053894013136</v>
          </cell>
        </row>
        <row r="71">
          <cell r="B71">
            <v>42522</v>
          </cell>
          <cell r="C71">
            <v>42551</v>
          </cell>
          <cell r="D71"/>
          <cell r="E71"/>
          <cell r="F71">
            <v>486954.58837791672</v>
          </cell>
          <cell r="G71">
            <v>0</v>
          </cell>
          <cell r="H71">
            <v>3843.9883779166657</v>
          </cell>
          <cell r="I71">
            <v>483110.60000000003</v>
          </cell>
          <cell r="J71">
            <v>477690.65</v>
          </cell>
          <cell r="K71">
            <v>5419.9499999999953</v>
          </cell>
          <cell r="L71">
            <v>1158050</v>
          </cell>
          <cell r="M71">
            <v>0</v>
          </cell>
          <cell r="N71">
            <v>483495.06</v>
          </cell>
          <cell r="O71">
            <v>674554.93999999971</v>
          </cell>
          <cell r="P71">
            <v>1316.1</v>
          </cell>
          <cell r="Q71">
            <v>51920280.820000023</v>
          </cell>
          <cell r="R71">
            <v>51921596.920000017</v>
          </cell>
          <cell r="S71">
            <v>377890</v>
          </cell>
          <cell r="T71">
            <v>0</v>
          </cell>
          <cell r="U71">
            <v>0</v>
          </cell>
          <cell r="V71">
            <v>951080</v>
          </cell>
          <cell r="W71">
            <v>5349.1119150684926</v>
          </cell>
          <cell r="X71">
            <v>0</v>
          </cell>
          <cell r="Y71"/>
          <cell r="Z71">
            <v>780160</v>
          </cell>
          <cell r="AA71"/>
          <cell r="AJ71">
            <v>6172.9081369446421</v>
          </cell>
          <cell r="AK71">
            <v>15366.0084299298</v>
          </cell>
        </row>
        <row r="72">
          <cell r="B72">
            <v>42552</v>
          </cell>
          <cell r="C72">
            <v>42582</v>
          </cell>
          <cell r="D72"/>
          <cell r="E72"/>
          <cell r="F72">
            <v>480705.81876916671</v>
          </cell>
          <cell r="G72">
            <v>0</v>
          </cell>
          <cell r="H72">
            <v>3700.5787691666665</v>
          </cell>
          <cell r="I72">
            <v>477005.24000000005</v>
          </cell>
          <cell r="J72">
            <v>471787.42000000004</v>
          </cell>
          <cell r="K72">
            <v>5217.8199999999961</v>
          </cell>
          <cell r="L72">
            <v>1380748.02</v>
          </cell>
          <cell r="M72">
            <v>0</v>
          </cell>
          <cell r="N72">
            <v>477588.16000000003</v>
          </cell>
          <cell r="O72">
            <v>903159.85999999987</v>
          </cell>
          <cell r="P72">
            <v>733.18000000000006</v>
          </cell>
          <cell r="Q72">
            <v>51017120.960000001</v>
          </cell>
          <cell r="R72">
            <v>51017854.140000001</v>
          </cell>
          <cell r="S72">
            <v>450585</v>
          </cell>
          <cell r="T72">
            <v>951080</v>
          </cell>
          <cell r="U72">
            <v>0</v>
          </cell>
          <cell r="V72">
            <v>450585</v>
          </cell>
          <cell r="W72">
            <v>8821.9442013698626</v>
          </cell>
          <cell r="X72">
            <v>4152.3989984435275</v>
          </cell>
          <cell r="Y72"/>
          <cell r="Z72">
            <v>930163.02</v>
          </cell>
          <cell r="AA72"/>
          <cell r="AJ72">
            <v>6172.9081369446421</v>
          </cell>
          <cell r="AK72">
            <v>22847.830105924699</v>
          </cell>
        </row>
        <row r="73">
          <cell r="B73">
            <v>42583</v>
          </cell>
          <cell r="C73">
            <v>42613</v>
          </cell>
          <cell r="D73"/>
          <cell r="E73"/>
          <cell r="F73">
            <v>472338.63129249995</v>
          </cell>
          <cell r="G73">
            <v>0</v>
          </cell>
          <cell r="H73">
            <v>3531.1412924999991</v>
          </cell>
          <cell r="I73">
            <v>468807.48999999993</v>
          </cell>
          <cell r="J73">
            <v>463828.63999999996</v>
          </cell>
          <cell r="K73">
            <v>4978.8499999999995</v>
          </cell>
          <cell r="L73">
            <v>1349881.2</v>
          </cell>
          <cell r="M73">
            <v>0</v>
          </cell>
          <cell r="N73">
            <v>468875.35</v>
          </cell>
          <cell r="O73">
            <v>881005.85</v>
          </cell>
          <cell r="P73">
            <v>665.31999999999994</v>
          </cell>
          <cell r="Q73">
            <v>50136115.109999999</v>
          </cell>
          <cell r="R73">
            <v>50136780.43</v>
          </cell>
          <cell r="S73">
            <v>440665</v>
          </cell>
          <cell r="T73">
            <v>0</v>
          </cell>
          <cell r="U73">
            <v>0</v>
          </cell>
          <cell r="V73">
            <v>891250</v>
          </cell>
          <cell r="W73">
            <v>4385.8018630136994</v>
          </cell>
          <cell r="X73">
            <v>0</v>
          </cell>
          <cell r="Y73"/>
          <cell r="Z73">
            <v>909216.2</v>
          </cell>
          <cell r="AA73"/>
          <cell r="AJ73">
            <v>6172.9081369446421</v>
          </cell>
          <cell r="AK73">
            <v>14089.851292458341</v>
          </cell>
        </row>
        <row r="74">
          <cell r="B74">
            <v>42614</v>
          </cell>
          <cell r="C74">
            <v>42643</v>
          </cell>
          <cell r="D74"/>
          <cell r="E74"/>
          <cell r="F74">
            <v>464181.41309791652</v>
          </cell>
          <cell r="G74">
            <v>0</v>
          </cell>
          <cell r="H74">
            <v>3371.703097916668</v>
          </cell>
          <cell r="I74">
            <v>460809.70999999985</v>
          </cell>
          <cell r="J74">
            <v>456055.64999999985</v>
          </cell>
          <cell r="K74">
            <v>4754.0599999999986</v>
          </cell>
          <cell r="L74">
            <v>1337125</v>
          </cell>
          <cell r="M74">
            <v>0</v>
          </cell>
          <cell r="N74">
            <v>460878.51999999984</v>
          </cell>
          <cell r="O74">
            <v>876246.4800000001</v>
          </cell>
          <cell r="P74">
            <v>596.50999999999988</v>
          </cell>
          <cell r="Q74">
            <v>49259868.63000001</v>
          </cell>
          <cell r="R74">
            <v>49260465.140000015</v>
          </cell>
          <cell r="S74">
            <v>436325</v>
          </cell>
          <cell r="T74">
            <v>0</v>
          </cell>
          <cell r="U74">
            <v>0</v>
          </cell>
          <cell r="V74">
            <v>1327575</v>
          </cell>
          <cell r="W74">
            <v>8271.2656369863016</v>
          </cell>
          <cell r="X74">
            <v>0</v>
          </cell>
          <cell r="Y74"/>
          <cell r="Z74">
            <v>900800</v>
          </cell>
          <cell r="AA74"/>
          <cell r="AJ74">
            <v>6172.9081369446421</v>
          </cell>
          <cell r="AK74">
            <v>17815.876871847613</v>
          </cell>
        </row>
        <row r="75">
          <cell r="B75">
            <v>42644</v>
          </cell>
          <cell r="C75">
            <v>42674</v>
          </cell>
          <cell r="D75"/>
          <cell r="E75"/>
          <cell r="F75">
            <v>456068.28098675009</v>
          </cell>
          <cell r="G75">
            <v>0</v>
          </cell>
          <cell r="H75">
            <v>3220.26098675</v>
          </cell>
          <cell r="I75">
            <v>452848.02000000008</v>
          </cell>
          <cell r="J75">
            <v>448307.45000000007</v>
          </cell>
          <cell r="K75">
            <v>4540.5699999999979</v>
          </cell>
          <cell r="L75">
            <v>1236425</v>
          </cell>
          <cell r="M75">
            <v>0</v>
          </cell>
          <cell r="N75">
            <v>452765.21000000008</v>
          </cell>
          <cell r="O75">
            <v>783659.79</v>
          </cell>
          <cell r="P75">
            <v>679.31999999999994</v>
          </cell>
          <cell r="Q75">
            <v>48476208.840000018</v>
          </cell>
          <cell r="R75">
            <v>48476888.160000019</v>
          </cell>
          <cell r="S75">
            <v>403465</v>
          </cell>
          <cell r="T75">
            <v>1327575</v>
          </cell>
          <cell r="U75">
            <v>0</v>
          </cell>
          <cell r="V75">
            <v>403465</v>
          </cell>
          <cell r="W75">
            <v>12245.568319178083</v>
          </cell>
          <cell r="X75">
            <v>4992.7733874163696</v>
          </cell>
          <cell r="Y75"/>
          <cell r="Z75">
            <v>832960</v>
          </cell>
          <cell r="AA75"/>
          <cell r="AJ75">
            <v>5322.595693489684</v>
          </cell>
          <cell r="AK75">
            <v>25781.198386834134</v>
          </cell>
        </row>
        <row r="76">
          <cell r="B76">
            <v>42675</v>
          </cell>
          <cell r="C76">
            <v>42704</v>
          </cell>
          <cell r="D76"/>
          <cell r="E76"/>
          <cell r="F76">
            <v>448813.65434316662</v>
          </cell>
          <cell r="G76">
            <v>0</v>
          </cell>
          <cell r="H76">
            <v>3062.5243431666654</v>
          </cell>
          <cell r="I76">
            <v>445751.12999999995</v>
          </cell>
          <cell r="J76">
            <v>441432.97</v>
          </cell>
          <cell r="K76">
            <v>4318.16</v>
          </cell>
          <cell r="L76">
            <v>1050302.9099999999</v>
          </cell>
          <cell r="M76">
            <v>0</v>
          </cell>
          <cell r="N76">
            <v>445216.27999999997</v>
          </cell>
          <cell r="O76">
            <v>605086.63000000012</v>
          </cell>
          <cell r="P76">
            <v>1214.1699999999998</v>
          </cell>
          <cell r="Q76">
            <v>47871122.210000001</v>
          </cell>
          <cell r="R76">
            <v>47872336.380000003</v>
          </cell>
          <cell r="S76">
            <v>342860</v>
          </cell>
          <cell r="T76">
            <v>0</v>
          </cell>
          <cell r="U76">
            <v>0</v>
          </cell>
          <cell r="V76">
            <v>746325</v>
          </cell>
          <cell r="W76">
            <v>3788.6043589041096</v>
          </cell>
          <cell r="X76">
            <v>0</v>
          </cell>
          <cell r="Y76"/>
          <cell r="Z76">
            <v>707520</v>
          </cell>
          <cell r="AA76"/>
          <cell r="AJ76">
            <v>5322.595693489684</v>
          </cell>
          <cell r="AK76">
            <v>12173.724395560459</v>
          </cell>
        </row>
        <row r="77">
          <cell r="B77">
            <v>42705</v>
          </cell>
          <cell r="C77">
            <v>42735</v>
          </cell>
          <cell r="D77"/>
          <cell r="E77"/>
          <cell r="F77">
            <v>443216.45459525014</v>
          </cell>
          <cell r="G77">
            <v>0</v>
          </cell>
          <cell r="H77">
            <v>2941.9545952500002</v>
          </cell>
          <cell r="I77">
            <v>440274.50000000012</v>
          </cell>
          <cell r="J77">
            <v>436126.43000000011</v>
          </cell>
          <cell r="K77">
            <v>4148.0700000000061</v>
          </cell>
          <cell r="L77">
            <v>850714.66</v>
          </cell>
          <cell r="M77">
            <v>0</v>
          </cell>
          <cell r="N77">
            <v>440261.96000000014</v>
          </cell>
          <cell r="O77">
            <v>410452.6999999999</v>
          </cell>
          <cell r="P77">
            <v>1226.71</v>
          </cell>
          <cell r="Q77">
            <v>47460669.510000005</v>
          </cell>
          <cell r="R77">
            <v>47461896.220000006</v>
          </cell>
          <cell r="S77">
            <v>277915</v>
          </cell>
          <cell r="T77">
            <v>0</v>
          </cell>
          <cell r="U77">
            <v>0</v>
          </cell>
          <cell r="V77">
            <v>1024240</v>
          </cell>
          <cell r="W77">
            <v>7126.833668493151</v>
          </cell>
          <cell r="X77">
            <v>0</v>
          </cell>
          <cell r="Y77"/>
          <cell r="Z77">
            <v>572991.61</v>
          </cell>
          <cell r="AA77"/>
          <cell r="AJ77">
            <v>5322.595693489684</v>
          </cell>
          <cell r="AK77">
            <v>15391.383957232834</v>
          </cell>
        </row>
        <row r="78">
          <cell r="B78">
            <v>42736</v>
          </cell>
          <cell r="C78">
            <v>42766</v>
          </cell>
          <cell r="D78"/>
          <cell r="E78"/>
          <cell r="F78">
            <v>439416.55482033326</v>
          </cell>
          <cell r="G78">
            <v>0</v>
          </cell>
          <cell r="H78">
            <v>2826.5448203333322</v>
          </cell>
          <cell r="I78">
            <v>436590.00999999995</v>
          </cell>
          <cell r="J78">
            <v>432604.6</v>
          </cell>
          <cell r="K78">
            <v>3985.4099999999971</v>
          </cell>
          <cell r="L78">
            <v>535800</v>
          </cell>
          <cell r="M78">
            <v>0</v>
          </cell>
          <cell r="N78">
            <v>425659.99</v>
          </cell>
          <cell r="O78">
            <v>110140.01000000004</v>
          </cell>
          <cell r="P78">
            <v>12156.729999999998</v>
          </cell>
          <cell r="Q78">
            <v>47350529.5</v>
          </cell>
          <cell r="R78">
            <v>47362686.230000019</v>
          </cell>
          <cell r="S78">
            <v>174840</v>
          </cell>
          <cell r="T78">
            <v>1024240</v>
          </cell>
          <cell r="U78">
            <v>0</v>
          </cell>
          <cell r="V78">
            <v>174840</v>
          </cell>
          <cell r="W78">
            <v>9406.0729972602749</v>
          </cell>
          <cell r="X78">
            <v>4814.9497304385832</v>
          </cell>
          <cell r="Y78"/>
          <cell r="Z78">
            <v>360960</v>
          </cell>
          <cell r="AA78"/>
          <cell r="AJ78">
            <v>5322.595693489684</v>
          </cell>
          <cell r="AK78">
            <v>22370.163241521877</v>
          </cell>
        </row>
        <row r="79">
          <cell r="B79">
            <v>42767</v>
          </cell>
          <cell r="C79">
            <v>42794</v>
          </cell>
          <cell r="D79"/>
          <cell r="E79"/>
          <cell r="F79">
            <v>438497.99981208309</v>
          </cell>
          <cell r="G79">
            <v>0</v>
          </cell>
          <cell r="H79">
            <v>2759.7398120833332</v>
          </cell>
          <cell r="I79">
            <v>435738.25999999978</v>
          </cell>
          <cell r="J79">
            <v>431847.09999999974</v>
          </cell>
          <cell r="K79">
            <v>3891.1600000000062</v>
          </cell>
          <cell r="L79">
            <v>472456.52</v>
          </cell>
          <cell r="M79">
            <v>0</v>
          </cell>
          <cell r="N79">
            <v>402071.88</v>
          </cell>
          <cell r="O79">
            <v>70384.639999999999</v>
          </cell>
          <cell r="P79">
            <v>45823.110000000008</v>
          </cell>
          <cell r="Q79">
            <v>47280144.860000014</v>
          </cell>
          <cell r="R79">
            <v>47325967.970000014</v>
          </cell>
          <cell r="S79">
            <v>154225</v>
          </cell>
          <cell r="T79">
            <v>0</v>
          </cell>
          <cell r="U79">
            <v>0</v>
          </cell>
          <cell r="V79">
            <v>329065</v>
          </cell>
          <cell r="W79">
            <v>1537.0593684931509</v>
          </cell>
          <cell r="X79">
            <v>0</v>
          </cell>
          <cell r="Y79"/>
          <cell r="Z79">
            <v>318231.52</v>
          </cell>
          <cell r="AA79"/>
          <cell r="AJ79">
            <v>5322.595693489684</v>
          </cell>
          <cell r="AK79">
            <v>9619.394874066169</v>
          </cell>
        </row>
        <row r="80">
          <cell r="B80">
            <v>42795</v>
          </cell>
          <cell r="C80">
            <v>42825</v>
          </cell>
          <cell r="D80"/>
          <cell r="E80"/>
          <cell r="F80">
            <v>438158.09830408328</v>
          </cell>
          <cell r="G80">
            <v>0</v>
          </cell>
          <cell r="H80">
            <v>2707.8183040833333</v>
          </cell>
          <cell r="I80">
            <v>435450.27999999997</v>
          </cell>
          <cell r="J80">
            <v>431632.24</v>
          </cell>
          <cell r="K80">
            <v>3818.040000000005</v>
          </cell>
          <cell r="L80">
            <v>586609.74</v>
          </cell>
          <cell r="M80">
            <v>0</v>
          </cell>
          <cell r="N80">
            <v>441427.99000000005</v>
          </cell>
          <cell r="O80">
            <v>145181.75000000003</v>
          </cell>
          <cell r="P80">
            <v>39845.399999999994</v>
          </cell>
          <cell r="Q80">
            <v>47134963.110000014</v>
          </cell>
          <cell r="R80">
            <v>47174808.510000013</v>
          </cell>
          <cell r="S80">
            <v>191425</v>
          </cell>
          <cell r="T80">
            <v>0</v>
          </cell>
          <cell r="U80">
            <v>0</v>
          </cell>
          <cell r="V80">
            <v>520490</v>
          </cell>
          <cell r="W80">
            <v>3163.2879013698634</v>
          </cell>
          <cell r="X80">
            <v>0</v>
          </cell>
          <cell r="Y80"/>
          <cell r="Z80">
            <v>395184.74</v>
          </cell>
          <cell r="AA80"/>
          <cell r="AJ80">
            <v>5322.595693489684</v>
          </cell>
          <cell r="AK80">
            <v>11193.70189894288</v>
          </cell>
        </row>
        <row r="81">
          <cell r="B81">
            <v>42826</v>
          </cell>
          <cell r="C81">
            <v>42855</v>
          </cell>
          <cell r="D81"/>
          <cell r="E81"/>
          <cell r="F81">
            <v>436758.65581491828</v>
          </cell>
          <cell r="G81">
            <v>0</v>
          </cell>
          <cell r="H81">
            <v>2624.0058149166657</v>
          </cell>
          <cell r="I81">
            <v>434134.65000000159</v>
          </cell>
          <cell r="J81">
            <v>430434.7800000016</v>
          </cell>
          <cell r="K81">
            <v>3699.87</v>
          </cell>
          <cell r="L81">
            <v>720375.24</v>
          </cell>
          <cell r="M81">
            <v>0</v>
          </cell>
          <cell r="N81">
            <v>465088.94999999984</v>
          </cell>
          <cell r="O81">
            <v>255286.29</v>
          </cell>
          <cell r="P81">
            <v>8891.1</v>
          </cell>
          <cell r="Q81">
            <v>46879676.820000015</v>
          </cell>
          <cell r="R81">
            <v>46888567.920000017</v>
          </cell>
          <cell r="S81">
            <v>235135</v>
          </cell>
          <cell r="T81">
            <v>520490</v>
          </cell>
          <cell r="U81">
            <v>0</v>
          </cell>
          <cell r="V81">
            <v>235135</v>
          </cell>
          <cell r="W81">
            <v>4666.0006287671231</v>
          </cell>
          <cell r="X81">
            <v>2895.4266399944818</v>
          </cell>
          <cell r="Y81"/>
          <cell r="Z81">
            <v>485240.24</v>
          </cell>
          <cell r="AA81"/>
          <cell r="AJ81">
            <v>5322.595693489684</v>
          </cell>
          <cell r="AK81">
            <v>15508.028777167956</v>
          </cell>
        </row>
        <row r="82">
          <cell r="B82">
            <v>42856</v>
          </cell>
          <cell r="C82">
            <v>42886</v>
          </cell>
          <cell r="D82"/>
          <cell r="E82"/>
          <cell r="F82">
            <v>434108.4437685</v>
          </cell>
          <cell r="G82">
            <v>0</v>
          </cell>
          <cell r="H82">
            <v>2534.9737685</v>
          </cell>
          <cell r="I82">
            <v>431573.47000000003</v>
          </cell>
          <cell r="J82">
            <v>427999.2</v>
          </cell>
          <cell r="K82">
            <v>3574.2700000000054</v>
          </cell>
          <cell r="L82">
            <v>1019065.76</v>
          </cell>
          <cell r="M82">
            <v>0</v>
          </cell>
          <cell r="N82">
            <v>439238.14999999997</v>
          </cell>
          <cell r="O82">
            <v>579827.6100000001</v>
          </cell>
          <cell r="P82">
            <v>1226.42</v>
          </cell>
          <cell r="Q82">
            <v>46299849.209999993</v>
          </cell>
          <cell r="R82">
            <v>46301075.629999995</v>
          </cell>
          <cell r="S82">
            <v>332630</v>
          </cell>
          <cell r="T82">
            <v>0</v>
          </cell>
          <cell r="U82">
            <v>0</v>
          </cell>
          <cell r="V82">
            <v>567765</v>
          </cell>
          <cell r="W82">
            <v>2319.9551958904112</v>
          </cell>
          <cell r="X82">
            <v>0</v>
          </cell>
          <cell r="Y82"/>
          <cell r="Z82">
            <v>686435.76</v>
          </cell>
          <cell r="AA82"/>
          <cell r="AJ82">
            <v>5322.595693489684</v>
          </cell>
          <cell r="AK82">
            <v>10177.524657880094</v>
          </cell>
        </row>
        <row r="83">
          <cell r="B83">
            <v>42887</v>
          </cell>
          <cell r="C83">
            <v>42916</v>
          </cell>
          <cell r="D83"/>
          <cell r="E83"/>
          <cell r="F83">
            <v>428669.31104441668</v>
          </cell>
          <cell r="G83">
            <v>0</v>
          </cell>
          <cell r="H83">
            <v>2425.7110444166665</v>
          </cell>
          <cell r="I83">
            <v>426243.60000000003</v>
          </cell>
          <cell r="J83">
            <v>422823.35000000003</v>
          </cell>
          <cell r="K83">
            <v>3420.2499999999964</v>
          </cell>
          <cell r="L83">
            <v>1146175</v>
          </cell>
          <cell r="M83">
            <v>0</v>
          </cell>
          <cell r="N83">
            <v>426877.06000000006</v>
          </cell>
          <cell r="O83">
            <v>719297.94000000018</v>
          </cell>
          <cell r="P83">
            <v>592.96</v>
          </cell>
          <cell r="Q83">
            <v>45580551.269999988</v>
          </cell>
          <cell r="R83">
            <v>45581144.229999989</v>
          </cell>
          <cell r="S83">
            <v>374015</v>
          </cell>
          <cell r="T83">
            <v>0</v>
          </cell>
          <cell r="U83">
            <v>0</v>
          </cell>
          <cell r="V83">
            <v>941780</v>
          </cell>
          <cell r="W83">
            <v>5298.3940041095902</v>
          </cell>
          <cell r="X83">
            <v>0</v>
          </cell>
          <cell r="Y83"/>
          <cell r="Z83">
            <v>772160</v>
          </cell>
          <cell r="AA83"/>
          <cell r="AJ83">
            <v>5322.595693489684</v>
          </cell>
          <cell r="AK83">
            <v>13046.700742015941</v>
          </cell>
        </row>
        <row r="84">
          <cell r="B84">
            <v>42917</v>
          </cell>
          <cell r="C84">
            <v>42947</v>
          </cell>
          <cell r="D84"/>
          <cell r="E84"/>
          <cell r="F84">
            <v>422003.95279650018</v>
          </cell>
          <cell r="G84">
            <v>0</v>
          </cell>
          <cell r="H84">
            <v>2287.3927964999989</v>
          </cell>
          <cell r="I84">
            <v>419716.56000000017</v>
          </cell>
          <cell r="J84">
            <v>416491.36000000016</v>
          </cell>
          <cell r="K84">
            <v>3225.2000000000003</v>
          </cell>
          <cell r="L84">
            <v>1369552.62</v>
          </cell>
          <cell r="M84">
            <v>0</v>
          </cell>
          <cell r="N84">
            <v>419892.96000000014</v>
          </cell>
          <cell r="O84">
            <v>949659.66000000015</v>
          </cell>
          <cell r="P84">
            <v>416.56</v>
          </cell>
          <cell r="Q84">
            <v>44630891.609999992</v>
          </cell>
          <cell r="R84">
            <v>44631308.169999994</v>
          </cell>
          <cell r="S84">
            <v>447020</v>
          </cell>
          <cell r="T84">
            <v>941780</v>
          </cell>
          <cell r="U84">
            <v>0</v>
          </cell>
          <cell r="V84">
            <v>447020</v>
          </cell>
          <cell r="W84">
            <v>8735.9360602739725</v>
          </cell>
          <cell r="X84">
            <v>3736.2502304430654</v>
          </cell>
          <cell r="Y84"/>
          <cell r="Z84">
            <v>922560</v>
          </cell>
          <cell r="AA84"/>
          <cell r="AJ84">
            <v>5322.595693489684</v>
          </cell>
          <cell r="AK84">
            <v>20082.174780706722</v>
          </cell>
        </row>
        <row r="85">
          <cell r="B85">
            <v>42948</v>
          </cell>
          <cell r="C85">
            <v>42978</v>
          </cell>
          <cell r="D85"/>
          <cell r="E85"/>
          <cell r="F85">
            <v>413210.07662466663</v>
          </cell>
          <cell r="G85">
            <v>0</v>
          </cell>
          <cell r="H85">
            <v>2133.236624666667</v>
          </cell>
          <cell r="I85">
            <v>411076.83999999997</v>
          </cell>
          <cell r="J85">
            <v>408068.97</v>
          </cell>
          <cell r="K85">
            <v>3007.8700000000026</v>
          </cell>
          <cell r="L85">
            <v>1340328.32</v>
          </cell>
          <cell r="M85">
            <v>0</v>
          </cell>
          <cell r="N85">
            <v>411132.04</v>
          </cell>
          <cell r="O85">
            <v>929196.28000000014</v>
          </cell>
          <cell r="P85">
            <v>361.35999999999996</v>
          </cell>
          <cell r="Q85">
            <v>43701695.330000006</v>
          </cell>
          <cell r="R85">
            <v>43702056.690000005</v>
          </cell>
          <cell r="S85">
            <v>437410</v>
          </cell>
          <cell r="T85">
            <v>0</v>
          </cell>
          <cell r="U85">
            <v>0</v>
          </cell>
          <cell r="V85">
            <v>884430</v>
          </cell>
          <cell r="W85">
            <v>4351.1721452054799</v>
          </cell>
          <cell r="X85">
            <v>0</v>
          </cell>
          <cell r="Y85"/>
          <cell r="Z85">
            <v>902918.32</v>
          </cell>
          <cell r="AA85"/>
          <cell r="AJ85">
            <v>5322.595693489684</v>
          </cell>
          <cell r="AK85">
            <v>11807.004463361831</v>
          </cell>
        </row>
        <row r="86">
          <cell r="B86">
            <v>42979</v>
          </cell>
          <cell r="C86">
            <v>43008</v>
          </cell>
          <cell r="D86"/>
          <cell r="E86"/>
          <cell r="F86">
            <v>404606.81327091641</v>
          </cell>
          <cell r="G86">
            <v>0</v>
          </cell>
          <cell r="H86">
            <v>1979.2032709166672</v>
          </cell>
          <cell r="I86">
            <v>402627.60999999975</v>
          </cell>
          <cell r="J86">
            <v>399836.93999999977</v>
          </cell>
          <cell r="K86">
            <v>2790.6699999999992</v>
          </cell>
          <cell r="L86">
            <v>1326999.52</v>
          </cell>
          <cell r="M86">
            <v>0</v>
          </cell>
          <cell r="N86">
            <v>402510.10999999975</v>
          </cell>
          <cell r="O86">
            <v>924489.4099999998</v>
          </cell>
          <cell r="P86">
            <v>478.86</v>
          </cell>
          <cell r="Q86">
            <v>42777205.920000009</v>
          </cell>
          <cell r="R86">
            <v>42777684.780000009</v>
          </cell>
          <cell r="S86">
            <v>433070</v>
          </cell>
          <cell r="T86">
            <v>0</v>
          </cell>
          <cell r="U86">
            <v>0</v>
          </cell>
          <cell r="V86">
            <v>1317500</v>
          </cell>
          <cell r="W86">
            <v>8207.9979917808214</v>
          </cell>
          <cell r="X86">
            <v>0</v>
          </cell>
          <cell r="Y86"/>
          <cell r="Z86">
            <v>893929.52</v>
          </cell>
          <cell r="AA86"/>
          <cell r="AJ86">
            <v>5322.595693489684</v>
          </cell>
          <cell r="AK86">
            <v>15509.796956187172</v>
          </cell>
        </row>
        <row r="87">
          <cell r="B87">
            <v>43009</v>
          </cell>
          <cell r="C87">
            <v>43039</v>
          </cell>
          <cell r="D87"/>
          <cell r="E87"/>
          <cell r="F87">
            <v>396048.64927216666</v>
          </cell>
          <cell r="G87">
            <v>0</v>
          </cell>
          <cell r="H87">
            <v>1840.8692721666671</v>
          </cell>
          <cell r="I87">
            <v>394207.77999999997</v>
          </cell>
          <cell r="J87">
            <v>391612.17</v>
          </cell>
          <cell r="K87">
            <v>2595.6099999999997</v>
          </cell>
          <cell r="L87">
            <v>1218979.6399999999</v>
          </cell>
          <cell r="M87">
            <v>0</v>
          </cell>
          <cell r="N87">
            <v>394257.51999999996</v>
          </cell>
          <cell r="O87">
            <v>824722.12000000023</v>
          </cell>
          <cell r="P87">
            <v>429.11999999999995</v>
          </cell>
          <cell r="Q87">
            <v>41952483.799999997</v>
          </cell>
          <cell r="R87">
            <v>41952912.920000002</v>
          </cell>
          <cell r="S87">
            <v>398040</v>
          </cell>
          <cell r="T87">
            <v>1317500</v>
          </cell>
          <cell r="U87">
            <v>0</v>
          </cell>
          <cell r="V87">
            <v>398040</v>
          </cell>
          <cell r="W87">
            <v>12151.917106849314</v>
          </cell>
          <cell r="X87">
            <v>4484.7449044182804</v>
          </cell>
          <cell r="Y87"/>
          <cell r="Z87">
            <v>820939.64</v>
          </cell>
          <cell r="AA87"/>
          <cell r="AJ87">
            <v>4952.8974713183943</v>
          </cell>
          <cell r="AK87">
            <v>23430.428754752655</v>
          </cell>
        </row>
        <row r="88">
          <cell r="B88">
            <v>43040</v>
          </cell>
          <cell r="C88">
            <v>43069</v>
          </cell>
          <cell r="D88"/>
          <cell r="E88"/>
          <cell r="F88">
            <v>388412.59333191655</v>
          </cell>
          <cell r="G88">
            <v>0</v>
          </cell>
          <cell r="H88">
            <v>1713.483331916666</v>
          </cell>
          <cell r="I88">
            <v>386699.10999999987</v>
          </cell>
          <cell r="J88">
            <v>384283.17999999988</v>
          </cell>
          <cell r="K88">
            <v>2415.9300000000003</v>
          </cell>
          <cell r="L88">
            <v>1044728.22</v>
          </cell>
          <cell r="M88">
            <v>0</v>
          </cell>
          <cell r="N88">
            <v>386787.64999999985</v>
          </cell>
          <cell r="O88">
            <v>657940.56999999983</v>
          </cell>
          <cell r="P88">
            <v>340.58</v>
          </cell>
          <cell r="Q88">
            <v>41294543.230000004</v>
          </cell>
          <cell r="R88">
            <v>41294883.81000001</v>
          </cell>
          <cell r="S88">
            <v>341155</v>
          </cell>
          <cell r="T88">
            <v>0</v>
          </cell>
          <cell r="U88">
            <v>0</v>
          </cell>
          <cell r="V88">
            <v>739195</v>
          </cell>
          <cell r="W88">
            <v>3738.5469602739731</v>
          </cell>
          <cell r="X88">
            <v>0</v>
          </cell>
          <cell r="Y88"/>
          <cell r="Z88">
            <v>703586.64</v>
          </cell>
          <cell r="AA88"/>
          <cell r="AJ88">
            <v>4952.8974713183943</v>
          </cell>
          <cell r="AK88">
            <v>10404.927763509033</v>
          </cell>
        </row>
        <row r="89">
          <cell r="B89">
            <v>43070</v>
          </cell>
          <cell r="C89">
            <v>43100</v>
          </cell>
          <cell r="D89"/>
          <cell r="E89"/>
          <cell r="F89">
            <v>382320.49965950008</v>
          </cell>
          <cell r="G89">
            <v>0</v>
          </cell>
          <cell r="H89">
            <v>1583.2996594999997</v>
          </cell>
          <cell r="I89">
            <v>380737.20000000007</v>
          </cell>
          <cell r="J89">
            <v>378504.71000000008</v>
          </cell>
          <cell r="K89">
            <v>2232.4899999999984</v>
          </cell>
          <cell r="L89">
            <v>837261.93</v>
          </cell>
          <cell r="M89">
            <v>0</v>
          </cell>
          <cell r="N89">
            <v>380157.7300000001</v>
          </cell>
          <cell r="O89">
            <v>457104.1999999999</v>
          </cell>
          <cell r="P89">
            <v>920.05</v>
          </cell>
          <cell r="Q89">
            <v>40837439.029999994</v>
          </cell>
          <cell r="R89">
            <v>40838359.079999991</v>
          </cell>
          <cell r="S89">
            <v>273265</v>
          </cell>
          <cell r="T89">
            <v>0</v>
          </cell>
          <cell r="U89">
            <v>0</v>
          </cell>
          <cell r="V89">
            <v>1012460</v>
          </cell>
          <cell r="W89">
            <v>7058.1403863013702</v>
          </cell>
          <cell r="X89">
            <v>0</v>
          </cell>
          <cell r="Y89"/>
          <cell r="Z89">
            <v>563996.93000000005</v>
          </cell>
          <cell r="AA89"/>
          <cell r="AJ89">
            <v>4952.8974713183943</v>
          </cell>
          <cell r="AK89">
            <v>13594.337517119764</v>
          </cell>
        </row>
        <row r="90">
          <cell r="B90">
            <v>43101</v>
          </cell>
          <cell r="C90">
            <v>43131</v>
          </cell>
          <cell r="D90"/>
          <cell r="E90"/>
          <cell r="F90">
            <v>378093.84343583323</v>
          </cell>
          <cell r="G90">
            <v>0</v>
          </cell>
          <cell r="H90">
            <v>1497.6134358333334</v>
          </cell>
          <cell r="I90">
            <v>376596.22999999992</v>
          </cell>
          <cell r="J90">
            <v>374484.60999999993</v>
          </cell>
          <cell r="K90">
            <v>2111.62</v>
          </cell>
          <cell r="L90">
            <v>530651.52</v>
          </cell>
          <cell r="M90">
            <v>0</v>
          </cell>
          <cell r="N90">
            <v>374637.2699999999</v>
          </cell>
          <cell r="O90">
            <v>156014.25000000003</v>
          </cell>
          <cell r="P90">
            <v>2879.0099999999998</v>
          </cell>
          <cell r="Q90">
            <v>40681424.780000001</v>
          </cell>
          <cell r="R90">
            <v>40684303.789999999</v>
          </cell>
          <cell r="S90">
            <v>173445</v>
          </cell>
          <cell r="T90">
            <v>1012460</v>
          </cell>
          <cell r="U90">
            <v>0</v>
          </cell>
          <cell r="V90">
            <v>173445</v>
          </cell>
          <cell r="W90">
            <v>9298.0792315068502</v>
          </cell>
          <cell r="X90">
            <v>4275.4458090025928</v>
          </cell>
          <cell r="Y90"/>
          <cell r="Z90">
            <v>357331.5</v>
          </cell>
          <cell r="AA90"/>
          <cell r="AJ90">
            <v>4952.8974713183943</v>
          </cell>
          <cell r="AK90">
            <v>20024.03594766117</v>
          </cell>
        </row>
        <row r="91">
          <cell r="B91">
            <v>43132</v>
          </cell>
          <cell r="C91">
            <v>43159</v>
          </cell>
          <cell r="D91"/>
          <cell r="E91"/>
          <cell r="F91">
            <v>376667.52994500002</v>
          </cell>
          <cell r="G91">
            <v>0</v>
          </cell>
          <cell r="H91">
            <v>1432.4399449999996</v>
          </cell>
          <cell r="I91">
            <v>375235.09</v>
          </cell>
          <cell r="J91">
            <v>373215.39</v>
          </cell>
          <cell r="K91">
            <v>2019.6999999999998</v>
          </cell>
          <cell r="L91">
            <v>464550</v>
          </cell>
          <cell r="M91">
            <v>0</v>
          </cell>
          <cell r="N91">
            <v>359129.68000000011</v>
          </cell>
          <cell r="O91">
            <v>105420.32000000002</v>
          </cell>
          <cell r="P91">
            <v>18984.419999999998</v>
          </cell>
          <cell r="Q91">
            <v>40576004.460000001</v>
          </cell>
          <cell r="R91">
            <v>40594988.880000003</v>
          </cell>
          <cell r="S91">
            <v>151590</v>
          </cell>
          <cell r="T91">
            <v>0</v>
          </cell>
          <cell r="U91">
            <v>0</v>
          </cell>
          <cell r="V91">
            <v>325035</v>
          </cell>
          <cell r="W91">
            <v>1524.3680958904113</v>
          </cell>
          <cell r="X91">
            <v>0</v>
          </cell>
          <cell r="Y91"/>
          <cell r="Z91">
            <v>312960</v>
          </cell>
          <cell r="AA91"/>
          <cell r="AJ91">
            <v>4952.8974713183943</v>
          </cell>
          <cell r="AK91">
            <v>7909.705512208805</v>
          </cell>
        </row>
        <row r="92">
          <cell r="B92">
            <v>43160</v>
          </cell>
          <cell r="C92">
            <v>43190</v>
          </cell>
          <cell r="D92"/>
          <cell r="E92"/>
          <cell r="F92">
            <v>375840.6539591683</v>
          </cell>
          <cell r="G92">
            <v>0</v>
          </cell>
          <cell r="H92">
            <v>1396.4039591666676</v>
          </cell>
          <cell r="I92">
            <v>374444.25000000163</v>
          </cell>
          <cell r="J92">
            <v>372475.32000000164</v>
          </cell>
          <cell r="K92">
            <v>1968.9299999999985</v>
          </cell>
          <cell r="L92">
            <v>580401.91</v>
          </cell>
          <cell r="M92">
            <v>0</v>
          </cell>
          <cell r="N92">
            <v>386327.83999999991</v>
          </cell>
          <cell r="O92">
            <v>194074.07</v>
          </cell>
          <cell r="P92">
            <v>7100.83</v>
          </cell>
          <cell r="Q92">
            <v>40381930.390000001</v>
          </cell>
          <cell r="R92">
            <v>40389031.219999999</v>
          </cell>
          <cell r="S92">
            <v>189410</v>
          </cell>
          <cell r="T92">
            <v>0</v>
          </cell>
          <cell r="U92">
            <v>0</v>
          </cell>
          <cell r="V92">
            <v>514445</v>
          </cell>
          <cell r="W92">
            <v>3124.6479301369868</v>
          </cell>
          <cell r="X92">
            <v>0</v>
          </cell>
          <cell r="Y92"/>
          <cell r="Z92">
            <v>390991.91</v>
          </cell>
          <cell r="AA92"/>
          <cell r="AJ92">
            <v>4952.8974713183943</v>
          </cell>
          <cell r="AK92">
            <v>9473.9493606220494</v>
          </cell>
        </row>
        <row r="93">
          <cell r="B93">
            <v>43191</v>
          </cell>
          <cell r="C93">
            <v>43220</v>
          </cell>
          <cell r="D93"/>
          <cell r="E93"/>
          <cell r="F93">
            <v>373933.76226099982</v>
          </cell>
          <cell r="G93">
            <v>0</v>
          </cell>
          <cell r="H93">
            <v>1320.2122610000004</v>
          </cell>
          <cell r="I93">
            <v>372613.54999999981</v>
          </cell>
          <cell r="J93">
            <v>370752.11999999982</v>
          </cell>
          <cell r="K93">
            <v>1861.4299999999967</v>
          </cell>
          <cell r="L93">
            <v>713209.23</v>
          </cell>
          <cell r="M93">
            <v>0</v>
          </cell>
          <cell r="N93">
            <v>377623.21999999986</v>
          </cell>
          <cell r="O93">
            <v>335586.01000000007</v>
          </cell>
          <cell r="P93">
            <v>2091.16</v>
          </cell>
          <cell r="Q93">
            <v>40046344.380000003</v>
          </cell>
          <cell r="R93">
            <v>40048435.540000007</v>
          </cell>
          <cell r="S93">
            <v>232810</v>
          </cell>
          <cell r="T93">
            <v>514445</v>
          </cell>
          <cell r="U93">
            <v>0</v>
          </cell>
          <cell r="V93">
            <v>232810</v>
          </cell>
          <cell r="W93">
            <v>4611.932976712329</v>
          </cell>
          <cell r="X93">
            <v>2642.1729306558891</v>
          </cell>
          <cell r="Y93"/>
          <cell r="Z93">
            <v>480399.23</v>
          </cell>
          <cell r="AA93"/>
          <cell r="AJ93">
            <v>4952.8974713183943</v>
          </cell>
          <cell r="AK93">
            <v>13527.215639686614</v>
          </cell>
        </row>
        <row r="94">
          <cell r="B94">
            <v>43221</v>
          </cell>
          <cell r="C94">
            <v>43251</v>
          </cell>
          <cell r="D94"/>
          <cell r="E94"/>
          <cell r="F94">
            <v>370780.44300433324</v>
          </cell>
          <cell r="G94">
            <v>0</v>
          </cell>
          <cell r="H94">
            <v>1242.5230043333333</v>
          </cell>
          <cell r="I94">
            <v>369537.91999999993</v>
          </cell>
          <cell r="J94">
            <v>367785.99999999994</v>
          </cell>
          <cell r="K94">
            <v>1751.9199999999976</v>
          </cell>
          <cell r="L94">
            <v>1008748.44</v>
          </cell>
          <cell r="M94">
            <v>0</v>
          </cell>
          <cell r="N94">
            <v>371186.50000000006</v>
          </cell>
          <cell r="O94">
            <v>637561.93999999994</v>
          </cell>
          <cell r="P94">
            <v>442.58000000000004</v>
          </cell>
          <cell r="Q94">
            <v>39408782.440000013</v>
          </cell>
          <cell r="R94">
            <v>39409225.020000011</v>
          </cell>
          <cell r="S94">
            <v>329375</v>
          </cell>
          <cell r="T94">
            <v>0</v>
          </cell>
          <cell r="U94">
            <v>0</v>
          </cell>
          <cell r="V94">
            <v>562185</v>
          </cell>
          <cell r="W94">
            <v>2297.0259821917807</v>
          </cell>
          <cell r="X94">
            <v>0</v>
          </cell>
          <cell r="Y94"/>
          <cell r="Z94">
            <v>679412.33</v>
          </cell>
          <cell r="AA94"/>
          <cell r="AJ94">
            <v>4952.8974713183943</v>
          </cell>
          <cell r="AK94">
            <v>8492.4464578435072</v>
          </cell>
        </row>
        <row r="95">
          <cell r="B95">
            <v>43252</v>
          </cell>
          <cell r="C95">
            <v>43281</v>
          </cell>
          <cell r="D95"/>
          <cell r="E95"/>
          <cell r="F95">
            <v>364862.45845666679</v>
          </cell>
          <cell r="G95">
            <v>0</v>
          </cell>
          <cell r="H95">
            <v>1136.698456666667</v>
          </cell>
          <cell r="I95">
            <v>363725.76000000013</v>
          </cell>
          <cell r="J95">
            <v>362123.0500000001</v>
          </cell>
          <cell r="K95">
            <v>1602.7100000000016</v>
          </cell>
          <cell r="L95">
            <v>1129570.58</v>
          </cell>
          <cell r="M95">
            <v>0</v>
          </cell>
          <cell r="N95">
            <v>363760.70000000013</v>
          </cell>
          <cell r="O95">
            <v>765809.87999999989</v>
          </cell>
          <cell r="P95">
            <v>407.64000000000004</v>
          </cell>
          <cell r="Q95">
            <v>38642972.559999995</v>
          </cell>
          <cell r="R95">
            <v>38643380.199999996</v>
          </cell>
          <cell r="S95">
            <v>368745</v>
          </cell>
          <cell r="T95">
            <v>0</v>
          </cell>
          <cell r="U95">
            <v>0</v>
          </cell>
          <cell r="V95">
            <v>930930</v>
          </cell>
          <cell r="W95">
            <v>5245.8360945205477</v>
          </cell>
          <cell r="X95">
            <v>0</v>
          </cell>
          <cell r="Y95"/>
          <cell r="Z95">
            <v>760909.49</v>
          </cell>
          <cell r="AA95"/>
          <cell r="AJ95">
            <v>4952.8974713183943</v>
          </cell>
          <cell r="AK95">
            <v>11335.432022505609</v>
          </cell>
        </row>
        <row r="96">
          <cell r="B96">
            <v>43282</v>
          </cell>
          <cell r="C96">
            <v>43312</v>
          </cell>
          <cell r="D96"/>
          <cell r="E96"/>
          <cell r="F96">
            <v>357772.04334775003</v>
          </cell>
          <cell r="G96">
            <v>0</v>
          </cell>
          <cell r="H96">
            <v>1038.7633477499999</v>
          </cell>
          <cell r="I96">
            <v>356733.28</v>
          </cell>
          <cell r="J96">
            <v>355268.61000000004</v>
          </cell>
          <cell r="K96">
            <v>1464.6699999999998</v>
          </cell>
          <cell r="L96">
            <v>1346391</v>
          </cell>
          <cell r="M96">
            <v>0</v>
          </cell>
          <cell r="N96">
            <v>356834.92000000004</v>
          </cell>
          <cell r="O96">
            <v>989556.07999999984</v>
          </cell>
          <cell r="P96">
            <v>305.99999999999994</v>
          </cell>
          <cell r="Q96">
            <v>37653416.480000012</v>
          </cell>
          <cell r="R96">
            <v>37653722.480000012</v>
          </cell>
          <cell r="S96">
            <v>439735</v>
          </cell>
          <cell r="T96">
            <v>930930</v>
          </cell>
          <cell r="U96">
            <v>0</v>
          </cell>
          <cell r="V96">
            <v>439735</v>
          </cell>
          <cell r="W96">
            <v>8634.6417767123294</v>
          </cell>
          <cell r="X96">
            <v>3410.5745978042437</v>
          </cell>
          <cell r="Y96"/>
          <cell r="Z96">
            <v>906731.68</v>
          </cell>
          <cell r="AA96"/>
          <cell r="AJ96">
            <v>4952.8974713183943</v>
          </cell>
          <cell r="AK96">
            <v>18036.877193584965</v>
          </cell>
        </row>
        <row r="97">
          <cell r="B97">
            <v>43313</v>
          </cell>
          <cell r="C97">
            <v>43343</v>
          </cell>
          <cell r="D97"/>
          <cell r="E97"/>
          <cell r="F97">
            <v>348609.46157166659</v>
          </cell>
          <cell r="G97">
            <v>0</v>
          </cell>
          <cell r="H97">
            <v>935.80157166666697</v>
          </cell>
          <cell r="I97">
            <v>347673.65999999992</v>
          </cell>
          <cell r="J97">
            <v>346354.17999999993</v>
          </cell>
          <cell r="K97">
            <v>1319.4799999999982</v>
          </cell>
          <cell r="L97">
            <v>1315274.81</v>
          </cell>
          <cell r="M97">
            <v>0</v>
          </cell>
          <cell r="N97">
            <v>347875.14999999991</v>
          </cell>
          <cell r="O97">
            <v>967399.66</v>
          </cell>
          <cell r="P97">
            <v>104.51000000000002</v>
          </cell>
          <cell r="Q97">
            <v>36686016.82</v>
          </cell>
          <cell r="R97">
            <v>36686121.329999998</v>
          </cell>
          <cell r="S97">
            <v>429660</v>
          </cell>
          <cell r="T97">
            <v>0</v>
          </cell>
          <cell r="U97">
            <v>0</v>
          </cell>
          <cell r="V97">
            <v>869395</v>
          </cell>
          <cell r="W97">
            <v>4280.0727109589043</v>
          </cell>
          <cell r="X97">
            <v>0</v>
          </cell>
          <cell r="Y97"/>
          <cell r="Z97">
            <v>885647.25</v>
          </cell>
          <cell r="AA97"/>
          <cell r="AJ97">
            <v>4952.8974713183943</v>
          </cell>
          <cell r="AK97">
            <v>10168.771753943965</v>
          </cell>
        </row>
        <row r="98">
          <cell r="B98">
            <v>43344</v>
          </cell>
          <cell r="C98">
            <v>43373</v>
          </cell>
          <cell r="D98"/>
          <cell r="E98"/>
          <cell r="F98">
            <v>339651.16861058341</v>
          </cell>
          <cell r="G98">
            <v>0</v>
          </cell>
          <cell r="H98">
            <v>822.65861058333314</v>
          </cell>
          <cell r="I98">
            <v>338828.51000000007</v>
          </cell>
          <cell r="J98">
            <v>337668.57000000007</v>
          </cell>
          <cell r="K98">
            <v>1159.9399999999998</v>
          </cell>
          <cell r="L98">
            <v>1294216.8700000001</v>
          </cell>
          <cell r="M98">
            <v>0</v>
          </cell>
          <cell r="N98">
            <v>338789.12000000005</v>
          </cell>
          <cell r="O98">
            <v>955427.74999999988</v>
          </cell>
          <cell r="P98">
            <v>143.9</v>
          </cell>
          <cell r="Q98">
            <v>35730589.069999993</v>
          </cell>
          <cell r="R98">
            <v>35730732.969999991</v>
          </cell>
          <cell r="S98">
            <v>422685</v>
          </cell>
          <cell r="T98">
            <v>0</v>
          </cell>
          <cell r="U98">
            <v>0</v>
          </cell>
          <cell r="V98">
            <v>1292080</v>
          </cell>
          <cell r="W98">
            <v>8067.5447630136996</v>
          </cell>
          <cell r="X98">
            <v>0</v>
          </cell>
          <cell r="Y98"/>
          <cell r="Z98">
            <v>871643.53</v>
          </cell>
          <cell r="AA98"/>
          <cell r="AJ98">
            <v>4952.8974713183943</v>
          </cell>
          <cell r="AK98">
            <v>13843.100844915427</v>
          </cell>
        </row>
        <row r="99">
          <cell r="B99">
            <v>43374</v>
          </cell>
          <cell r="C99">
            <v>43404</v>
          </cell>
          <cell r="D99"/>
          <cell r="E99"/>
          <cell r="F99">
            <v>330805.8631609166</v>
          </cell>
          <cell r="G99">
            <v>0</v>
          </cell>
          <cell r="H99">
            <v>727.35316091666675</v>
          </cell>
          <cell r="I99">
            <v>330078.50999999995</v>
          </cell>
          <cell r="J99">
            <v>329052.94999999995</v>
          </cell>
          <cell r="K99">
            <v>1025.5599999999997</v>
          </cell>
          <cell r="L99">
            <v>1191750.32</v>
          </cell>
          <cell r="M99">
            <v>0</v>
          </cell>
          <cell r="N99">
            <v>330099.23</v>
          </cell>
          <cell r="O99">
            <v>861651.09</v>
          </cell>
          <cell r="P99">
            <v>123.18</v>
          </cell>
          <cell r="Q99">
            <v>34868937.979999997</v>
          </cell>
          <cell r="R99">
            <v>34869061.159999996</v>
          </cell>
          <cell r="S99">
            <v>389205</v>
          </cell>
          <cell r="T99">
            <v>1292080</v>
          </cell>
          <cell r="U99">
            <v>0</v>
          </cell>
          <cell r="V99">
            <v>389205</v>
          </cell>
          <cell r="W99">
            <v>11917.104973972604</v>
          </cell>
          <cell r="X99">
            <v>4079.112435314411</v>
          </cell>
          <cell r="Y99"/>
          <cell r="Z99">
            <v>802545.32</v>
          </cell>
          <cell r="AA99"/>
          <cell r="AJ99">
            <v>5001.9619799065576</v>
          </cell>
          <cell r="AK99">
            <v>21725.532550110242</v>
          </cell>
        </row>
        <row r="100">
          <cell r="B100">
            <v>43405</v>
          </cell>
          <cell r="C100">
            <v>43434</v>
          </cell>
          <cell r="D100"/>
          <cell r="E100"/>
          <cell r="F100">
            <v>322828.22429124994</v>
          </cell>
          <cell r="G100">
            <v>0</v>
          </cell>
          <cell r="H100">
            <v>631.02429124999992</v>
          </cell>
          <cell r="I100">
            <v>322197.19999999995</v>
          </cell>
          <cell r="J100">
            <v>321307.45999999996</v>
          </cell>
          <cell r="K100">
            <v>889.73999999999899</v>
          </cell>
          <cell r="L100">
            <v>1010009.25</v>
          </cell>
          <cell r="M100">
            <v>0</v>
          </cell>
          <cell r="N100">
            <v>322040.94999999995</v>
          </cell>
          <cell r="O100">
            <v>687968.3</v>
          </cell>
          <cell r="P100">
            <v>279.43</v>
          </cell>
          <cell r="Q100">
            <v>34180969.679999992</v>
          </cell>
          <cell r="R100">
            <v>34181249.109999992</v>
          </cell>
          <cell r="S100">
            <v>329685</v>
          </cell>
          <cell r="T100">
            <v>0</v>
          </cell>
          <cell r="U100">
            <v>0</v>
          </cell>
          <cell r="V100">
            <v>718890</v>
          </cell>
          <cell r="W100">
            <v>3654.3788178082195</v>
          </cell>
          <cell r="X100">
            <v>0</v>
          </cell>
          <cell r="Y100"/>
          <cell r="Z100">
            <v>680324.25</v>
          </cell>
          <cell r="AA100"/>
          <cell r="AJ100">
            <v>5001.9619799065576</v>
          </cell>
          <cell r="AK100">
            <v>9287.3650889647761</v>
          </cell>
        </row>
        <row r="101">
          <cell r="B101">
            <v>43435</v>
          </cell>
          <cell r="C101">
            <v>43465</v>
          </cell>
          <cell r="D101"/>
          <cell r="E101"/>
          <cell r="F101">
            <v>316460.27329866664</v>
          </cell>
          <cell r="G101">
            <v>0</v>
          </cell>
          <cell r="H101">
            <v>566.3132986666667</v>
          </cell>
          <cell r="I101">
            <v>315893.95999999996</v>
          </cell>
          <cell r="J101">
            <v>315095.42999999993</v>
          </cell>
          <cell r="K101">
            <v>798.52999999999952</v>
          </cell>
          <cell r="L101">
            <v>812825.91</v>
          </cell>
          <cell r="M101">
            <v>0</v>
          </cell>
          <cell r="N101">
            <v>315925.73999999993</v>
          </cell>
          <cell r="O101">
            <v>496900.17</v>
          </cell>
          <cell r="P101">
            <v>247.65</v>
          </cell>
          <cell r="Q101">
            <v>33684069.50999999</v>
          </cell>
          <cell r="R101">
            <v>33684317.159999996</v>
          </cell>
          <cell r="S101">
            <v>265515</v>
          </cell>
          <cell r="T101">
            <v>0</v>
          </cell>
          <cell r="U101">
            <v>0</v>
          </cell>
          <cell r="V101">
            <v>984405</v>
          </cell>
          <cell r="W101">
            <v>6864.1856589041099</v>
          </cell>
          <cell r="X101">
            <v>0</v>
          </cell>
          <cell r="Y101"/>
          <cell r="Z101">
            <v>547396.77</v>
          </cell>
          <cell r="AA101"/>
          <cell r="AJ101">
            <v>5001.9619799065576</v>
          </cell>
          <cell r="AK101">
            <v>12432.460937477335</v>
          </cell>
        </row>
        <row r="102">
          <cell r="B102">
            <v>43466</v>
          </cell>
          <cell r="C102">
            <v>43496</v>
          </cell>
          <cell r="D102"/>
          <cell r="E102"/>
          <cell r="F102">
            <v>311859.55519716674</v>
          </cell>
          <cell r="G102">
            <v>0</v>
          </cell>
          <cell r="H102">
            <v>508.77519716666666</v>
          </cell>
          <cell r="I102">
            <v>311350.78000000009</v>
          </cell>
          <cell r="J102">
            <v>310633.4200000001</v>
          </cell>
          <cell r="K102">
            <v>717.35999999999763</v>
          </cell>
          <cell r="L102">
            <v>514808.08</v>
          </cell>
          <cell r="M102">
            <v>0</v>
          </cell>
          <cell r="N102">
            <v>311042.08000000013</v>
          </cell>
          <cell r="O102">
            <v>203766</v>
          </cell>
          <cell r="P102">
            <v>556.34999999999991</v>
          </cell>
          <cell r="Q102">
            <v>33480303.509999994</v>
          </cell>
          <cell r="R102">
            <v>33480859.859999996</v>
          </cell>
          <cell r="S102">
            <v>168175</v>
          </cell>
          <cell r="T102">
            <v>984405</v>
          </cell>
          <cell r="U102">
            <v>0</v>
          </cell>
          <cell r="V102">
            <v>168175</v>
          </cell>
          <cell r="W102">
            <v>9040.2907054794523</v>
          </cell>
          <cell r="X102">
            <v>3880.0425277102249</v>
          </cell>
          <cell r="Y102"/>
          <cell r="Z102">
            <v>346709.96</v>
          </cell>
          <cell r="AA102"/>
          <cell r="AJ102">
            <v>5001.9619799065576</v>
          </cell>
          <cell r="AK102">
            <v>18431.070410262902</v>
          </cell>
        </row>
        <row r="103">
          <cell r="B103">
            <v>43497</v>
          </cell>
          <cell r="C103">
            <v>43524</v>
          </cell>
          <cell r="D103"/>
          <cell r="E103"/>
          <cell r="F103">
            <v>309975.92397283326</v>
          </cell>
          <cell r="G103">
            <v>0</v>
          </cell>
          <cell r="H103">
            <v>469.91397283333333</v>
          </cell>
          <cell r="I103">
            <v>309506.00999999995</v>
          </cell>
          <cell r="J103">
            <v>308843.41999999993</v>
          </cell>
          <cell r="K103">
            <v>662.59</v>
          </cell>
          <cell r="L103">
            <v>451526.37</v>
          </cell>
          <cell r="M103">
            <v>0</v>
          </cell>
          <cell r="N103">
            <v>307050.14</v>
          </cell>
          <cell r="O103">
            <v>144476.22999999998</v>
          </cell>
          <cell r="P103">
            <v>3012.2200000000003</v>
          </cell>
          <cell r="Q103">
            <v>33335827.280000001</v>
          </cell>
          <cell r="R103">
            <v>33338839.499999993</v>
          </cell>
          <cell r="S103">
            <v>147405</v>
          </cell>
          <cell r="T103">
            <v>0</v>
          </cell>
          <cell r="U103">
            <v>0</v>
          </cell>
          <cell r="V103">
            <v>315580</v>
          </cell>
          <cell r="W103">
            <v>1478.1794123287673</v>
          </cell>
          <cell r="X103">
            <v>0</v>
          </cell>
          <cell r="Y103"/>
          <cell r="Z103">
            <v>304121.37</v>
          </cell>
          <cell r="AA103"/>
          <cell r="AJ103">
            <v>5001.9619799065576</v>
          </cell>
          <cell r="AK103">
            <v>6950.0553650686579</v>
          </cell>
        </row>
        <row r="104">
          <cell r="B104">
            <v>43525</v>
          </cell>
          <cell r="C104">
            <v>43555</v>
          </cell>
          <cell r="D104"/>
          <cell r="E104"/>
          <cell r="F104">
            <v>308660.97061800002</v>
          </cell>
          <cell r="G104">
            <v>0</v>
          </cell>
          <cell r="H104">
            <v>445.85061800000011</v>
          </cell>
          <cell r="I104">
            <v>308215.12</v>
          </cell>
          <cell r="J104">
            <v>307586.49</v>
          </cell>
          <cell r="K104">
            <v>628.6299999999959</v>
          </cell>
          <cell r="L104">
            <v>559122.87</v>
          </cell>
          <cell r="M104">
            <v>0</v>
          </cell>
          <cell r="N104">
            <v>309910.5799999999</v>
          </cell>
          <cell r="O104">
            <v>249212.29</v>
          </cell>
          <cell r="P104">
            <v>1316.76</v>
          </cell>
          <cell r="Q104">
            <v>33086614.989999998</v>
          </cell>
          <cell r="R104">
            <v>33087931.749999996</v>
          </cell>
          <cell r="S104">
            <v>182900</v>
          </cell>
          <cell r="T104">
            <v>0</v>
          </cell>
          <cell r="U104">
            <v>0</v>
          </cell>
          <cell r="V104">
            <v>498480</v>
          </cell>
          <cell r="W104">
            <v>3033.450049315069</v>
          </cell>
          <cell r="X104">
            <v>0</v>
          </cell>
          <cell r="Y104"/>
          <cell r="Z104">
            <v>376335.31</v>
          </cell>
          <cell r="AA104"/>
          <cell r="AJ104">
            <v>5001.9619799065576</v>
          </cell>
          <cell r="AK104">
            <v>8481.262647221627</v>
          </cell>
        </row>
        <row r="105">
          <cell r="B105">
            <v>43556</v>
          </cell>
          <cell r="C105">
            <v>43585</v>
          </cell>
          <cell r="D105"/>
          <cell r="E105"/>
          <cell r="F105">
            <v>306338.02628766652</v>
          </cell>
          <cell r="G105">
            <v>0</v>
          </cell>
          <cell r="H105">
            <v>407.93628766666677</v>
          </cell>
          <cell r="I105">
            <v>305930.08999999985</v>
          </cell>
          <cell r="J105">
            <v>305354.87999999983</v>
          </cell>
          <cell r="K105">
            <v>575.21000000000083</v>
          </cell>
          <cell r="L105">
            <v>687659.7</v>
          </cell>
          <cell r="M105">
            <v>0</v>
          </cell>
          <cell r="N105">
            <v>306966.61999999988</v>
          </cell>
          <cell r="O105">
            <v>380693.08000000007</v>
          </cell>
          <cell r="P105">
            <v>280.22999999999996</v>
          </cell>
          <cell r="Q105">
            <v>32705921.910000019</v>
          </cell>
          <cell r="R105">
            <v>32706202.140000015</v>
          </cell>
          <cell r="S105">
            <v>224905</v>
          </cell>
          <cell r="T105">
            <v>498480</v>
          </cell>
          <cell r="U105">
            <v>0</v>
          </cell>
          <cell r="V105">
            <v>224905</v>
          </cell>
          <cell r="W105">
            <v>4468.6018013698631</v>
          </cell>
          <cell r="X105">
            <v>2455.3196043357948</v>
          </cell>
          <cell r="Y105"/>
          <cell r="Z105">
            <v>463040</v>
          </cell>
          <cell r="AA105"/>
          <cell r="AJ105">
            <v>5001.9619799065576</v>
          </cell>
          <cell r="AK105">
            <v>12333.819673278882</v>
          </cell>
        </row>
        <row r="106">
          <cell r="B106">
            <v>43586</v>
          </cell>
          <cell r="C106">
            <v>43616</v>
          </cell>
          <cell r="D106"/>
          <cell r="E106"/>
          <cell r="F106">
            <v>302803.84920525021</v>
          </cell>
          <cell r="G106">
            <v>0</v>
          </cell>
          <cell r="H106">
            <v>374.18920524999999</v>
          </cell>
          <cell r="I106">
            <v>302429.66000000021</v>
          </cell>
          <cell r="J106">
            <v>301902.05000000022</v>
          </cell>
          <cell r="K106">
            <v>527.61000000000047</v>
          </cell>
          <cell r="L106">
            <v>975622.67</v>
          </cell>
          <cell r="M106">
            <v>0</v>
          </cell>
          <cell r="N106">
            <v>302561.75000000023</v>
          </cell>
          <cell r="O106">
            <v>673060.91999999993</v>
          </cell>
          <cell r="P106">
            <v>148.13999999999999</v>
          </cell>
          <cell r="Q106">
            <v>32032860.989999983</v>
          </cell>
          <cell r="R106">
            <v>32033009.129999984</v>
          </cell>
          <cell r="S106">
            <v>318525</v>
          </cell>
          <cell r="T106">
            <v>0</v>
          </cell>
          <cell r="U106">
            <v>0</v>
          </cell>
          <cell r="V106">
            <v>543430</v>
          </cell>
          <cell r="W106">
            <v>2219.1327068493151</v>
          </cell>
          <cell r="X106">
            <v>0</v>
          </cell>
          <cell r="Y106"/>
          <cell r="Z106">
            <v>657150.64</v>
          </cell>
          <cell r="AA106"/>
          <cell r="AJ106">
            <v>5001.9619799065576</v>
          </cell>
          <cell r="AK106">
            <v>7595.283892005873</v>
          </cell>
        </row>
        <row r="107">
          <cell r="B107">
            <v>43617</v>
          </cell>
          <cell r="C107">
            <v>43646</v>
          </cell>
          <cell r="D107"/>
          <cell r="E107"/>
          <cell r="F107">
            <v>296571.2460997501</v>
          </cell>
          <cell r="G107">
            <v>0</v>
          </cell>
          <cell r="H107">
            <v>332.52609975000001</v>
          </cell>
          <cell r="I107">
            <v>296238.72000000009</v>
          </cell>
          <cell r="J107">
            <v>295769.8600000001</v>
          </cell>
          <cell r="K107">
            <v>468.85999999999962</v>
          </cell>
          <cell r="L107">
            <v>1094627.24</v>
          </cell>
          <cell r="M107">
            <v>0</v>
          </cell>
          <cell r="N107">
            <v>296290.9800000001</v>
          </cell>
          <cell r="O107">
            <v>798336.26000000024</v>
          </cell>
          <cell r="P107">
            <v>95.88000000000001</v>
          </cell>
          <cell r="Q107">
            <v>31234524.730000012</v>
          </cell>
          <cell r="R107">
            <v>31234620.610000011</v>
          </cell>
          <cell r="S107">
            <v>357585</v>
          </cell>
          <cell r="T107">
            <v>0</v>
          </cell>
          <cell r="U107">
            <v>0</v>
          </cell>
          <cell r="V107">
            <v>901015</v>
          </cell>
          <cell r="W107">
            <v>5071.1777630136985</v>
          </cell>
          <cell r="X107">
            <v>0</v>
          </cell>
          <cell r="Y107"/>
          <cell r="Z107">
            <v>737299.76</v>
          </cell>
          <cell r="AA107"/>
          <cell r="AJ107">
            <v>5001.9619799065576</v>
          </cell>
          <cell r="AK107">
            <v>10405.665842670256</v>
          </cell>
        </row>
        <row r="108">
          <cell r="B108">
            <v>43647</v>
          </cell>
          <cell r="C108">
            <v>43677</v>
          </cell>
          <cell r="D108"/>
          <cell r="E108"/>
          <cell r="F108">
            <v>289179.47411491669</v>
          </cell>
          <cell r="G108">
            <v>0</v>
          </cell>
          <cell r="H108">
            <v>291.48411491666673</v>
          </cell>
          <cell r="I108">
            <v>288887.99000000005</v>
          </cell>
          <cell r="J108">
            <v>288476.99000000005</v>
          </cell>
          <cell r="K108">
            <v>410.99999999999977</v>
          </cell>
          <cell r="L108">
            <v>1309644.72</v>
          </cell>
          <cell r="M108">
            <v>0</v>
          </cell>
          <cell r="N108">
            <v>288942.72000000003</v>
          </cell>
          <cell r="O108">
            <v>1020702.0000000001</v>
          </cell>
          <cell r="P108">
            <v>41.150000000000006</v>
          </cell>
          <cell r="Q108">
            <v>30213822.730000004</v>
          </cell>
          <cell r="R108">
            <v>30213863.880000006</v>
          </cell>
          <cell r="S108">
            <v>427645</v>
          </cell>
          <cell r="T108">
            <v>901015</v>
          </cell>
          <cell r="U108">
            <v>0</v>
          </cell>
          <cell r="V108">
            <v>427645</v>
          </cell>
          <cell r="W108">
            <v>8357.7927520547964</v>
          </cell>
          <cell r="X108">
            <v>3195.6848916279432</v>
          </cell>
          <cell r="Y108"/>
          <cell r="Z108">
            <v>882154.02</v>
          </cell>
          <cell r="AA108"/>
          <cell r="AJ108">
            <v>5001.9619799065576</v>
          </cell>
          <cell r="AK108">
            <v>16846.923738505964</v>
          </cell>
        </row>
        <row r="109">
          <cell r="B109">
            <v>43678</v>
          </cell>
          <cell r="C109">
            <v>43708</v>
          </cell>
          <cell r="D109"/>
          <cell r="E109"/>
          <cell r="F109">
            <v>279729.05582391669</v>
          </cell>
          <cell r="G109">
            <v>0</v>
          </cell>
          <cell r="H109">
            <v>243.52582391666667</v>
          </cell>
          <cell r="I109">
            <v>279485.53000000003</v>
          </cell>
          <cell r="J109">
            <v>279142.13</v>
          </cell>
          <cell r="K109">
            <v>343.40000000000043</v>
          </cell>
          <cell r="L109">
            <v>1279328.2</v>
          </cell>
          <cell r="M109">
            <v>0</v>
          </cell>
          <cell r="N109">
            <v>279468.95</v>
          </cell>
          <cell r="O109">
            <v>999859.25</v>
          </cell>
          <cell r="P109">
            <v>57.73</v>
          </cell>
          <cell r="Q109">
            <v>29213963.479999997</v>
          </cell>
          <cell r="R109">
            <v>29214021.209999997</v>
          </cell>
          <cell r="S109">
            <v>417725</v>
          </cell>
          <cell r="T109">
            <v>0</v>
          </cell>
          <cell r="U109">
            <v>0</v>
          </cell>
          <cell r="V109">
            <v>845370</v>
          </cell>
          <cell r="W109">
            <v>4162.3599780821924</v>
          </cell>
          <cell r="X109">
            <v>0</v>
          </cell>
          <cell r="Y109"/>
          <cell r="Z109">
            <v>861758.23</v>
          </cell>
          <cell r="AA109"/>
          <cell r="AJ109">
            <v>5001.9619799065576</v>
          </cell>
          <cell r="AK109">
            <v>9407.8477819054169</v>
          </cell>
        </row>
        <row r="110">
          <cell r="B110">
            <v>43709</v>
          </cell>
          <cell r="C110">
            <v>43738</v>
          </cell>
          <cell r="D110"/>
          <cell r="E110"/>
          <cell r="F110">
            <v>270472.16067558335</v>
          </cell>
          <cell r="G110">
            <v>0</v>
          </cell>
          <cell r="H110">
            <v>207.76067558333332</v>
          </cell>
          <cell r="I110">
            <v>270264.40000000002</v>
          </cell>
          <cell r="J110">
            <v>269971.46000000002</v>
          </cell>
          <cell r="K110">
            <v>292.93999999999988</v>
          </cell>
          <cell r="L110">
            <v>1267943.02</v>
          </cell>
          <cell r="M110">
            <v>0</v>
          </cell>
          <cell r="N110">
            <v>270312.55000000005</v>
          </cell>
          <cell r="O110">
            <v>997630.46999999986</v>
          </cell>
          <cell r="P110">
            <v>9.58</v>
          </cell>
          <cell r="Q110">
            <v>28216333.010000009</v>
          </cell>
          <cell r="R110">
            <v>28216342.590000007</v>
          </cell>
          <cell r="S110">
            <v>414005</v>
          </cell>
          <cell r="T110">
            <v>0</v>
          </cell>
          <cell r="U110">
            <v>0</v>
          </cell>
          <cell r="V110">
            <v>1259375</v>
          </cell>
          <cell r="W110">
            <v>7845.518261643836</v>
          </cell>
          <cell r="X110">
            <v>0</v>
          </cell>
          <cell r="Y110"/>
          <cell r="Z110">
            <v>854074.83</v>
          </cell>
          <cell r="AA110"/>
          <cell r="AJ110">
            <v>5001.9619799065576</v>
          </cell>
          <cell r="AK110">
            <v>13055.240917133728</v>
          </cell>
        </row>
        <row r="111">
          <cell r="B111">
            <v>43739</v>
          </cell>
          <cell r="C111">
            <v>43769</v>
          </cell>
          <cell r="D111"/>
          <cell r="E111"/>
          <cell r="F111">
            <v>261235.37995158337</v>
          </cell>
          <cell r="G111">
            <v>0</v>
          </cell>
          <cell r="H111">
            <v>169.91995158333336</v>
          </cell>
          <cell r="I111">
            <v>261065.46000000002</v>
          </cell>
          <cell r="J111">
            <v>260825.88000000003</v>
          </cell>
          <cell r="K111">
            <v>239.58000000000004</v>
          </cell>
          <cell r="L111">
            <v>1166689.21</v>
          </cell>
          <cell r="M111">
            <v>0</v>
          </cell>
          <cell r="N111">
            <v>261044.07000000004</v>
          </cell>
          <cell r="O111">
            <v>905645.14000000013</v>
          </cell>
          <cell r="P111">
            <v>30.97</v>
          </cell>
          <cell r="Q111">
            <v>27310687.870000005</v>
          </cell>
          <cell r="R111">
            <v>27310718.840000004</v>
          </cell>
          <cell r="S111">
            <v>380990</v>
          </cell>
          <cell r="T111">
            <v>1259375</v>
          </cell>
          <cell r="U111">
            <v>0</v>
          </cell>
          <cell r="V111">
            <v>380990</v>
          </cell>
          <cell r="W111">
            <v>11615.958531506849</v>
          </cell>
          <cell r="X111">
            <v>3877.5996947147491</v>
          </cell>
          <cell r="Y111"/>
          <cell r="Z111">
            <v>785699.21</v>
          </cell>
          <cell r="AA111"/>
          <cell r="AJ111">
            <v>5152.0209837872217</v>
          </cell>
          <cell r="AK111">
            <v>20815.499161592154</v>
          </cell>
        </row>
        <row r="112">
          <cell r="B112">
            <v>43770</v>
          </cell>
          <cell r="C112">
            <v>43799</v>
          </cell>
          <cell r="D112"/>
          <cell r="E112"/>
          <cell r="F112">
            <v>252850.80095633338</v>
          </cell>
          <cell r="G112">
            <v>0</v>
          </cell>
          <cell r="H112">
            <v>141.30095633333335</v>
          </cell>
          <cell r="I112">
            <v>252709.50000000003</v>
          </cell>
          <cell r="J112">
            <v>252510.27000000002</v>
          </cell>
          <cell r="K112">
            <v>199.23000000000002</v>
          </cell>
          <cell r="L112">
            <v>993501.73</v>
          </cell>
          <cell r="M112">
            <v>0</v>
          </cell>
          <cell r="N112">
            <v>252690.59000000003</v>
          </cell>
          <cell r="O112">
            <v>740811.1399999999</v>
          </cell>
          <cell r="P112">
            <v>49.879999999999995</v>
          </cell>
          <cell r="Q112">
            <v>26569876.729999989</v>
          </cell>
          <cell r="R112">
            <v>26569926.609999988</v>
          </cell>
          <cell r="S112">
            <v>324260</v>
          </cell>
          <cell r="T112">
            <v>0</v>
          </cell>
          <cell r="U112">
            <v>0</v>
          </cell>
          <cell r="V112">
            <v>705250</v>
          </cell>
          <cell r="W112">
            <v>3577.7122082191786</v>
          </cell>
          <cell r="X112">
            <v>0</v>
          </cell>
          <cell r="Y112"/>
          <cell r="Z112">
            <v>669241.73</v>
          </cell>
          <cell r="AA112"/>
          <cell r="AJ112">
            <v>5152.0209837872217</v>
          </cell>
          <cell r="AK112">
            <v>8871.0341483397333</v>
          </cell>
        </row>
        <row r="113">
          <cell r="B113">
            <v>43800</v>
          </cell>
          <cell r="C113">
            <v>43830</v>
          </cell>
          <cell r="D113"/>
          <cell r="E113"/>
          <cell r="F113">
            <v>245992.34093549999</v>
          </cell>
          <cell r="G113">
            <v>0</v>
          </cell>
          <cell r="H113">
            <v>117.28093550000001</v>
          </cell>
          <cell r="I113">
            <v>245875.06</v>
          </cell>
          <cell r="J113">
            <v>245709.7</v>
          </cell>
          <cell r="K113">
            <v>165.35999999999927</v>
          </cell>
          <cell r="L113">
            <v>794861.37</v>
          </cell>
          <cell r="M113">
            <v>0</v>
          </cell>
          <cell r="N113">
            <v>245910.6</v>
          </cell>
          <cell r="O113">
            <v>548950.7699999999</v>
          </cell>
          <cell r="P113">
            <v>14.34</v>
          </cell>
          <cell r="Q113">
            <v>26020925.960000008</v>
          </cell>
          <cell r="R113">
            <v>26020940.300000008</v>
          </cell>
          <cell r="S113">
            <v>259625</v>
          </cell>
          <cell r="T113">
            <v>0</v>
          </cell>
          <cell r="U113">
            <v>0</v>
          </cell>
          <cell r="V113">
            <v>964875</v>
          </cell>
          <cell r="W113">
            <v>6733.6872945205478</v>
          </cell>
          <cell r="X113">
            <v>0</v>
          </cell>
          <cell r="Y113"/>
          <cell r="Z113">
            <v>535263.5</v>
          </cell>
          <cell r="AA113"/>
          <cell r="AJ113">
            <v>5152.0209837872217</v>
          </cell>
          <cell r="AK113">
            <v>12002.98921380777</v>
          </cell>
        </row>
        <row r="114">
          <cell r="B114">
            <v>43831</v>
          </cell>
          <cell r="C114">
            <v>43861</v>
          </cell>
          <cell r="D114"/>
          <cell r="E114"/>
          <cell r="F114">
            <v>240901.49745408323</v>
          </cell>
          <cell r="G114">
            <v>0</v>
          </cell>
          <cell r="H114">
            <v>98.627454083333348</v>
          </cell>
          <cell r="I114">
            <v>240802.86999999991</v>
          </cell>
          <cell r="J114">
            <v>240663.80999999991</v>
          </cell>
          <cell r="K114">
            <v>139.05999999999997</v>
          </cell>
          <cell r="L114">
            <v>494617.79</v>
          </cell>
          <cell r="M114">
            <v>0</v>
          </cell>
          <cell r="N114">
            <v>240678.17999999991</v>
          </cell>
          <cell r="O114">
            <v>253939.61000000007</v>
          </cell>
          <cell r="P114">
            <v>134.28</v>
          </cell>
          <cell r="Q114">
            <v>25766109.40000001</v>
          </cell>
          <cell r="R114">
            <v>25766243.680000011</v>
          </cell>
          <cell r="S114">
            <v>161820</v>
          </cell>
          <cell r="T114">
            <v>964875</v>
          </cell>
          <cell r="U114">
            <v>0</v>
          </cell>
          <cell r="V114">
            <v>161820</v>
          </cell>
          <cell r="W114">
            <v>8860.0180191780819</v>
          </cell>
          <cell r="X114">
            <v>3742.8911519640255</v>
          </cell>
          <cell r="Y114"/>
          <cell r="Z114">
            <v>333078.68</v>
          </cell>
          <cell r="AA114"/>
          <cell r="AJ114">
            <v>5152.0209837872217</v>
          </cell>
          <cell r="AK114">
            <v>17853.557609012663</v>
          </cell>
        </row>
        <row r="115">
          <cell r="B115">
            <v>43862</v>
          </cell>
          <cell r="C115">
            <v>43890</v>
          </cell>
          <cell r="D115"/>
          <cell r="E115"/>
          <cell r="F115">
            <v>238551.61354133341</v>
          </cell>
          <cell r="G115">
            <v>0</v>
          </cell>
          <cell r="H115">
            <v>94.963541333333339</v>
          </cell>
          <cell r="I115">
            <v>238456.65000000008</v>
          </cell>
          <cell r="J115">
            <v>238322.75000000009</v>
          </cell>
          <cell r="K115">
            <v>133.900000000001</v>
          </cell>
          <cell r="L115">
            <v>438425</v>
          </cell>
          <cell r="M115">
            <v>0</v>
          </cell>
          <cell r="N115">
            <v>237810.33000000005</v>
          </cell>
          <cell r="O115">
            <v>200614.66999999998</v>
          </cell>
          <cell r="P115">
            <v>780.59999999999991</v>
          </cell>
          <cell r="Q115">
            <v>25565494.73</v>
          </cell>
          <cell r="R115">
            <v>25566275.330000006</v>
          </cell>
          <cell r="S115">
            <v>143065</v>
          </cell>
          <cell r="T115">
            <v>0</v>
          </cell>
          <cell r="U115">
            <v>0</v>
          </cell>
          <cell r="V115">
            <v>304885</v>
          </cell>
          <cell r="W115">
            <v>1471.9517246575342</v>
          </cell>
          <cell r="X115">
            <v>0</v>
          </cell>
          <cell r="Y115"/>
          <cell r="Z115">
            <v>295360</v>
          </cell>
          <cell r="AA115"/>
          <cell r="AJ115">
            <v>5152.0209837872217</v>
          </cell>
          <cell r="AK115">
            <v>6718.9362497780894</v>
          </cell>
        </row>
        <row r="116">
          <cell r="B116">
            <v>43891</v>
          </cell>
          <cell r="C116">
            <v>43921</v>
          </cell>
          <cell r="D116"/>
          <cell r="E116"/>
          <cell r="F116">
            <v>236700.2591904999</v>
          </cell>
          <cell r="G116">
            <v>0</v>
          </cell>
          <cell r="H116">
            <v>84.529190500000013</v>
          </cell>
          <cell r="I116">
            <v>236615.72999999989</v>
          </cell>
          <cell r="J116">
            <v>236496.53999999989</v>
          </cell>
          <cell r="K116">
            <v>119.19000000000003</v>
          </cell>
          <cell r="L116">
            <v>541888.96</v>
          </cell>
          <cell r="M116">
            <v>0</v>
          </cell>
          <cell r="N116">
            <v>237325.57999999993</v>
          </cell>
          <cell r="O116">
            <v>304563.38000000012</v>
          </cell>
          <cell r="P116">
            <v>70.75</v>
          </cell>
          <cell r="Q116">
            <v>25260931.349999998</v>
          </cell>
          <cell r="R116">
            <v>25261002.099999998</v>
          </cell>
          <cell r="S116">
            <v>177010</v>
          </cell>
          <cell r="T116">
            <v>0</v>
          </cell>
          <cell r="U116">
            <v>0</v>
          </cell>
          <cell r="V116">
            <v>481895</v>
          </cell>
          <cell r="W116">
            <v>2930.740382191781</v>
          </cell>
          <cell r="X116">
            <v>0</v>
          </cell>
          <cell r="Y116"/>
          <cell r="Z116">
            <v>365026.68</v>
          </cell>
          <cell r="AA116"/>
          <cell r="AJ116">
            <v>5152.0209837872217</v>
          </cell>
          <cell r="AK116">
            <v>8167.2905564790026</v>
          </cell>
        </row>
        <row r="117">
          <cell r="B117">
            <v>43922</v>
          </cell>
          <cell r="C117">
            <v>43951</v>
          </cell>
          <cell r="D117"/>
          <cell r="E117"/>
          <cell r="F117">
            <v>233873.94844908328</v>
          </cell>
          <cell r="G117">
            <v>0</v>
          </cell>
          <cell r="H117">
            <v>78.018449083333337</v>
          </cell>
          <cell r="I117">
            <v>233795.92999999996</v>
          </cell>
          <cell r="J117">
            <v>233685.90999999997</v>
          </cell>
          <cell r="K117">
            <v>110.01999999999916</v>
          </cell>
          <cell r="L117">
            <v>659821.35</v>
          </cell>
          <cell r="M117">
            <v>0</v>
          </cell>
          <cell r="N117">
            <v>233827.8</v>
          </cell>
          <cell r="O117">
            <v>425993.5500000001</v>
          </cell>
          <cell r="P117">
            <v>38.880000000000003</v>
          </cell>
          <cell r="Q117">
            <v>24834937.800000001</v>
          </cell>
          <cell r="R117">
            <v>24834976.680000003</v>
          </cell>
          <cell r="S117">
            <v>215450</v>
          </cell>
          <cell r="T117">
            <v>481895</v>
          </cell>
          <cell r="U117">
            <v>0</v>
          </cell>
          <cell r="V117">
            <v>215450</v>
          </cell>
          <cell r="W117">
            <v>4319.3260150684937</v>
          </cell>
          <cell r="X117">
            <v>2383.9830690427261</v>
          </cell>
          <cell r="Y117"/>
          <cell r="Z117">
            <v>444371.35000000003</v>
          </cell>
          <cell r="AA117"/>
          <cell r="AJ117">
            <v>5152.0209837872217</v>
          </cell>
          <cell r="AK117">
            <v>11933.348516981776</v>
          </cell>
        </row>
        <row r="118">
          <cell r="B118">
            <v>43952</v>
          </cell>
          <cell r="C118">
            <v>43982</v>
          </cell>
          <cell r="D118"/>
          <cell r="E118"/>
          <cell r="F118">
            <v>229929.67873600006</v>
          </cell>
          <cell r="G118">
            <v>0</v>
          </cell>
          <cell r="H118">
            <v>69.968736000000007</v>
          </cell>
          <cell r="I118">
            <v>229859.71000000005</v>
          </cell>
          <cell r="J118">
            <v>229761.05000000005</v>
          </cell>
          <cell r="K118">
            <v>98.660000000000451</v>
          </cell>
          <cell r="L118">
            <v>929757.97</v>
          </cell>
          <cell r="M118">
            <v>0</v>
          </cell>
          <cell r="N118">
            <v>229898.59000000005</v>
          </cell>
          <cell r="O118">
            <v>699859.37999999989</v>
          </cell>
          <cell r="P118">
            <v>0</v>
          </cell>
          <cell r="Q118">
            <v>24135078.420000009</v>
          </cell>
          <cell r="R118">
            <v>24135078.420000009</v>
          </cell>
          <cell r="S118">
            <v>303490</v>
          </cell>
          <cell r="T118">
            <v>0</v>
          </cell>
          <cell r="U118">
            <v>0</v>
          </cell>
          <cell r="V118">
            <v>518940</v>
          </cell>
          <cell r="W118">
            <v>2125.3399561643837</v>
          </cell>
          <cell r="X118">
            <v>0</v>
          </cell>
          <cell r="Y118"/>
          <cell r="Z118">
            <v>626267.97</v>
          </cell>
          <cell r="AA118"/>
          <cell r="AJ118">
            <v>5152.0209837872217</v>
          </cell>
          <cell r="AK118">
            <v>7347.3296759516052</v>
          </cell>
        </row>
        <row r="119">
          <cell r="B119">
            <v>43983</v>
          </cell>
          <cell r="C119">
            <v>44012</v>
          </cell>
          <cell r="D119"/>
          <cell r="E119"/>
          <cell r="F119">
            <v>223449.82457358323</v>
          </cell>
          <cell r="G119">
            <v>0</v>
          </cell>
          <cell r="H119">
            <v>60.064573583333342</v>
          </cell>
          <cell r="I119">
            <v>223389.75999999989</v>
          </cell>
          <cell r="J119">
            <v>223305.06999999989</v>
          </cell>
          <cell r="K119">
            <v>84.69</v>
          </cell>
          <cell r="L119">
            <v>1039182.0199999999</v>
          </cell>
          <cell r="M119">
            <v>0</v>
          </cell>
          <cell r="N119">
            <v>223389.75999999989</v>
          </cell>
          <cell r="O119">
            <v>815792.25999999989</v>
          </cell>
          <cell r="P119">
            <v>0</v>
          </cell>
          <cell r="Q119">
            <v>23319286.160000004</v>
          </cell>
          <cell r="R119">
            <v>23319286.160000004</v>
          </cell>
          <cell r="S119">
            <v>339295</v>
          </cell>
          <cell r="T119">
            <v>0</v>
          </cell>
          <cell r="U119">
            <v>0</v>
          </cell>
          <cell r="V119">
            <v>858235</v>
          </cell>
          <cell r="W119">
            <v>4841.9799849315077</v>
          </cell>
          <cell r="X119">
            <v>0</v>
          </cell>
          <cell r="Y119"/>
          <cell r="Z119">
            <v>699887.0199999999</v>
          </cell>
          <cell r="AA119"/>
          <cell r="AJ119">
            <v>5152.0209837872217</v>
          </cell>
          <cell r="AK119">
            <v>10054.065542302062</v>
          </cell>
        </row>
        <row r="120">
          <cell r="B120">
            <v>44013</v>
          </cell>
          <cell r="C120">
            <v>44043</v>
          </cell>
          <cell r="D120"/>
          <cell r="E120"/>
          <cell r="F120">
            <v>215896.93876850005</v>
          </cell>
          <cell r="G120">
            <v>0</v>
          </cell>
          <cell r="H120">
            <v>52.488768499999999</v>
          </cell>
          <cell r="I120">
            <v>215844.45000000004</v>
          </cell>
          <cell r="J120">
            <v>215770.44000000003</v>
          </cell>
          <cell r="K120">
            <v>74.009999999999991</v>
          </cell>
          <cell r="L120">
            <v>1234050</v>
          </cell>
          <cell r="M120">
            <v>0</v>
          </cell>
          <cell r="N120">
            <v>215837.01000000004</v>
          </cell>
          <cell r="O120">
            <v>1018212.9900000003</v>
          </cell>
          <cell r="P120">
            <v>7.44</v>
          </cell>
          <cell r="Q120">
            <v>22301073.170000002</v>
          </cell>
          <cell r="R120">
            <v>22301080.610000003</v>
          </cell>
          <cell r="S120">
            <v>402690</v>
          </cell>
          <cell r="T120">
            <v>858235</v>
          </cell>
          <cell r="U120">
            <v>0</v>
          </cell>
          <cell r="V120">
            <v>402690</v>
          </cell>
          <cell r="W120">
            <v>7959.5509972602731</v>
          </cell>
          <cell r="X120">
            <v>3085.865140372478</v>
          </cell>
          <cell r="Y120"/>
          <cell r="Z120">
            <v>831360</v>
          </cell>
          <cell r="AA120"/>
          <cell r="AJ120">
            <v>5152.0209837872217</v>
          </cell>
          <cell r="AK120">
            <v>16249.925889919974</v>
          </cell>
        </row>
        <row r="121">
          <cell r="B121">
            <v>44044</v>
          </cell>
          <cell r="C121">
            <v>44074</v>
          </cell>
          <cell r="D121"/>
          <cell r="E121"/>
          <cell r="F121">
            <v>206470.04871524993</v>
          </cell>
          <cell r="G121">
            <v>0</v>
          </cell>
          <cell r="H121">
            <v>47.298715250000001</v>
          </cell>
          <cell r="I121">
            <v>206422.74999999991</v>
          </cell>
          <cell r="J121">
            <v>206356.06999999992</v>
          </cell>
          <cell r="K121">
            <v>66.67999999999995</v>
          </cell>
          <cell r="L121">
            <v>1190542.8500000001</v>
          </cell>
          <cell r="M121">
            <v>0</v>
          </cell>
          <cell r="N121">
            <v>206430.18999999992</v>
          </cell>
          <cell r="O121">
            <v>984112.6599999998</v>
          </cell>
          <cell r="P121">
            <v>0</v>
          </cell>
          <cell r="Q121">
            <v>21316960.509999998</v>
          </cell>
          <cell r="R121">
            <v>21316960.509999998</v>
          </cell>
          <cell r="S121">
            <v>388585</v>
          </cell>
          <cell r="T121">
            <v>0</v>
          </cell>
          <cell r="U121">
            <v>0</v>
          </cell>
          <cell r="V121">
            <v>791275</v>
          </cell>
          <cell r="W121">
            <v>3918.017595890411</v>
          </cell>
          <cell r="X121">
            <v>0</v>
          </cell>
          <cell r="Y121"/>
          <cell r="Z121">
            <v>801957.85</v>
          </cell>
          <cell r="AA121"/>
          <cell r="AJ121">
            <v>5152.0209837872217</v>
          </cell>
          <cell r="AK121">
            <v>9117.3372949276327</v>
          </cell>
        </row>
        <row r="122">
          <cell r="B122">
            <v>44075</v>
          </cell>
          <cell r="C122">
            <v>44104</v>
          </cell>
          <cell r="D122"/>
          <cell r="E122"/>
          <cell r="F122">
            <v>197358.82571091669</v>
          </cell>
          <cell r="G122">
            <v>0</v>
          </cell>
          <cell r="H122">
            <v>40.255710916666665</v>
          </cell>
          <cell r="I122">
            <v>197318.57</v>
          </cell>
          <cell r="J122">
            <v>197261.81</v>
          </cell>
          <cell r="K122">
            <v>56.760000000000005</v>
          </cell>
          <cell r="L122">
            <v>1171350</v>
          </cell>
          <cell r="M122">
            <v>0</v>
          </cell>
          <cell r="N122">
            <v>197318.57</v>
          </cell>
          <cell r="O122">
            <v>974031.43000000017</v>
          </cell>
          <cell r="P122">
            <v>0</v>
          </cell>
          <cell r="Q122">
            <v>20342929.079999998</v>
          </cell>
          <cell r="R122">
            <v>20342929.079999998</v>
          </cell>
          <cell r="S122">
            <v>382230</v>
          </cell>
          <cell r="T122">
            <v>0</v>
          </cell>
          <cell r="U122">
            <v>0</v>
          </cell>
          <cell r="V122">
            <v>1173505</v>
          </cell>
          <cell r="W122">
            <v>7341.8776109589035</v>
          </cell>
          <cell r="X122">
            <v>0</v>
          </cell>
          <cell r="Y122"/>
          <cell r="Z122">
            <v>789120</v>
          </cell>
          <cell r="AA122"/>
          <cell r="AJ122">
            <v>5152.0209837872217</v>
          </cell>
          <cell r="AK122">
            <v>12534.154305662792</v>
          </cell>
        </row>
        <row r="123">
          <cell r="B123">
            <v>44105</v>
          </cell>
          <cell r="C123">
            <v>44135</v>
          </cell>
          <cell r="D123"/>
          <cell r="E123"/>
          <cell r="F123">
            <v>188340.91980558331</v>
          </cell>
          <cell r="G123">
            <v>0</v>
          </cell>
          <cell r="H123">
            <v>31.349805583333335</v>
          </cell>
          <cell r="I123">
            <v>188309.56999999998</v>
          </cell>
          <cell r="J123">
            <v>188265.36</v>
          </cell>
          <cell r="K123">
            <v>44.209999999999994</v>
          </cell>
          <cell r="L123">
            <v>1080121.67</v>
          </cell>
          <cell r="M123">
            <v>0</v>
          </cell>
          <cell r="N123">
            <v>188309.56999999998</v>
          </cell>
          <cell r="O123">
            <v>891812.09999999986</v>
          </cell>
          <cell r="P123">
            <v>0</v>
          </cell>
          <cell r="Q123">
            <v>19451116.980000008</v>
          </cell>
          <cell r="R123">
            <v>19451116.980000008</v>
          </cell>
          <cell r="S123">
            <v>352470</v>
          </cell>
          <cell r="T123">
            <v>1173505</v>
          </cell>
          <cell r="U123">
            <v>0</v>
          </cell>
          <cell r="V123">
            <v>352470</v>
          </cell>
          <cell r="W123">
            <v>10823.155019178081</v>
          </cell>
          <cell r="X123">
            <v>3669.5204152785309</v>
          </cell>
          <cell r="Y123"/>
          <cell r="Z123">
            <v>727651.67</v>
          </cell>
          <cell r="AA123"/>
          <cell r="AJ123">
            <v>5306.5816133008375</v>
          </cell>
          <cell r="AK123">
            <v>19830.606853340782</v>
          </cell>
        </row>
        <row r="124">
          <cell r="B124">
            <v>44136</v>
          </cell>
          <cell r="C124">
            <v>44165</v>
          </cell>
          <cell r="D124"/>
          <cell r="E124"/>
          <cell r="F124">
            <v>180084.24931341666</v>
          </cell>
          <cell r="G124">
            <v>0</v>
          </cell>
          <cell r="H124">
            <v>24.329313416666668</v>
          </cell>
          <cell r="I124">
            <v>180059.91999999998</v>
          </cell>
          <cell r="J124">
            <v>180025.62</v>
          </cell>
          <cell r="K124">
            <v>34.299999999999997</v>
          </cell>
          <cell r="L124">
            <v>906949.17</v>
          </cell>
          <cell r="M124">
            <v>0</v>
          </cell>
          <cell r="N124">
            <v>180047.43</v>
          </cell>
          <cell r="O124">
            <v>726901.74</v>
          </cell>
          <cell r="P124">
            <v>12.49</v>
          </cell>
          <cell r="Q124">
            <v>18724215.240000002</v>
          </cell>
          <cell r="R124">
            <v>18724227.73</v>
          </cell>
          <cell r="S124">
            <v>296050</v>
          </cell>
          <cell r="T124">
            <v>0</v>
          </cell>
          <cell r="U124">
            <v>0</v>
          </cell>
          <cell r="V124">
            <v>648520</v>
          </cell>
          <cell r="W124">
            <v>3308.6949726027401</v>
          </cell>
          <cell r="X124">
            <v>0</v>
          </cell>
          <cell r="Y124"/>
          <cell r="Z124">
            <v>610899.17000000004</v>
          </cell>
          <cell r="AA124"/>
          <cell r="AJ124">
            <v>5306.5816133008375</v>
          </cell>
          <cell r="AK124">
            <v>8639.6058993202441</v>
          </cell>
        </row>
        <row r="125">
          <cell r="B125">
            <v>44166</v>
          </cell>
          <cell r="C125">
            <v>44196</v>
          </cell>
          <cell r="D125"/>
          <cell r="E125"/>
          <cell r="F125">
            <v>173354.49629091672</v>
          </cell>
          <cell r="G125">
            <v>0</v>
          </cell>
          <cell r="H125">
            <v>22.63629091666667</v>
          </cell>
          <cell r="I125">
            <v>173331.86000000004</v>
          </cell>
          <cell r="J125">
            <v>173299.95000000004</v>
          </cell>
          <cell r="K125">
            <v>31.909999999999993</v>
          </cell>
          <cell r="L125">
            <v>711297.65</v>
          </cell>
          <cell r="M125">
            <v>0</v>
          </cell>
          <cell r="N125">
            <v>173344.35000000003</v>
          </cell>
          <cell r="O125">
            <v>537953.30000000016</v>
          </cell>
          <cell r="P125">
            <v>0</v>
          </cell>
          <cell r="Q125">
            <v>18186261.940000001</v>
          </cell>
          <cell r="R125">
            <v>18186261.940000001</v>
          </cell>
          <cell r="S125">
            <v>232190</v>
          </cell>
          <cell r="T125">
            <v>0</v>
          </cell>
          <cell r="U125">
            <v>0</v>
          </cell>
          <cell r="V125">
            <v>880710</v>
          </cell>
          <cell r="W125">
            <v>6190.0384684931514</v>
          </cell>
          <cell r="X125">
            <v>0</v>
          </cell>
          <cell r="Y125"/>
          <cell r="Z125">
            <v>479107.65</v>
          </cell>
          <cell r="AA125"/>
          <cell r="AJ125">
            <v>5306.5816133008375</v>
          </cell>
          <cell r="AK125">
            <v>11519.256372710655</v>
          </cell>
        </row>
        <row r="126">
          <cell r="B126">
            <v>44197</v>
          </cell>
          <cell r="C126">
            <v>44227</v>
          </cell>
          <cell r="D126"/>
          <cell r="E126"/>
          <cell r="F126">
            <v>168373.88450349998</v>
          </cell>
          <cell r="G126">
            <v>0</v>
          </cell>
          <cell r="H126">
            <v>17.284503500000003</v>
          </cell>
          <cell r="I126">
            <v>168356.59999999998</v>
          </cell>
          <cell r="J126">
            <v>168332.22999999998</v>
          </cell>
          <cell r="K126">
            <v>24.370000000000005</v>
          </cell>
          <cell r="L126">
            <v>438665.78</v>
          </cell>
          <cell r="M126">
            <v>0</v>
          </cell>
          <cell r="N126">
            <v>168339.71</v>
          </cell>
          <cell r="O126">
            <v>270326.06999999995</v>
          </cell>
          <cell r="P126">
            <v>16.89</v>
          </cell>
          <cell r="Q126">
            <v>17915935.870000001</v>
          </cell>
          <cell r="R126">
            <v>17915952.760000002</v>
          </cell>
          <cell r="S126">
            <v>143220</v>
          </cell>
          <cell r="T126">
            <v>880710</v>
          </cell>
          <cell r="U126">
            <v>0</v>
          </cell>
          <cell r="V126">
            <v>143220</v>
          </cell>
          <cell r="W126">
            <v>8085.8032109589049</v>
          </cell>
          <cell r="X126">
            <v>3424.1288045875604</v>
          </cell>
          <cell r="Y126"/>
          <cell r="Z126">
            <v>295445.78000000003</v>
          </cell>
          <cell r="AA126"/>
          <cell r="AJ126">
            <v>5306.5816133008375</v>
          </cell>
          <cell r="AK126">
            <v>16833.798132347303</v>
          </cell>
        </row>
        <row r="127">
          <cell r="B127">
            <v>44228</v>
          </cell>
          <cell r="C127">
            <v>44255</v>
          </cell>
          <cell r="D127"/>
          <cell r="E127"/>
          <cell r="F127">
            <v>165871.27854158328</v>
          </cell>
          <cell r="G127">
            <v>0</v>
          </cell>
          <cell r="H127">
            <v>13.728541583333334</v>
          </cell>
          <cell r="I127">
            <v>165857.54999999993</v>
          </cell>
          <cell r="J127">
            <v>165838.18999999994</v>
          </cell>
          <cell r="K127">
            <v>19.360000000000127</v>
          </cell>
          <cell r="L127">
            <v>382375</v>
          </cell>
          <cell r="M127">
            <v>0</v>
          </cell>
          <cell r="N127">
            <v>165872.05999999994</v>
          </cell>
          <cell r="O127">
            <v>216502.94000000006</v>
          </cell>
          <cell r="P127">
            <v>2.38</v>
          </cell>
          <cell r="Q127">
            <v>17699432.929999996</v>
          </cell>
          <cell r="R127">
            <v>17699435.309999995</v>
          </cell>
          <cell r="S127">
            <v>124775</v>
          </cell>
          <cell r="T127">
            <v>0</v>
          </cell>
          <cell r="U127">
            <v>0</v>
          </cell>
          <cell r="V127">
            <v>267995</v>
          </cell>
          <cell r="W127">
            <v>1258.6062424657534</v>
          </cell>
          <cell r="X127">
            <v>0</v>
          </cell>
          <cell r="Y127"/>
          <cell r="Z127">
            <v>257600</v>
          </cell>
          <cell r="AA127"/>
          <cell r="AJ127">
            <v>5306.5816133008375</v>
          </cell>
          <cell r="AK127">
            <v>6578.9163973499244</v>
          </cell>
        </row>
        <row r="128">
          <cell r="B128">
            <v>44256</v>
          </cell>
          <cell r="C128">
            <v>44286</v>
          </cell>
          <cell r="D128"/>
          <cell r="E128"/>
          <cell r="F128">
            <v>163865.52838891672</v>
          </cell>
          <cell r="G128">
            <v>0</v>
          </cell>
          <cell r="H128">
            <v>11.488388916666667</v>
          </cell>
          <cell r="I128">
            <v>163854.04000000007</v>
          </cell>
          <cell r="J128">
            <v>163837.84000000005</v>
          </cell>
          <cell r="K128">
            <v>16.200000000000003</v>
          </cell>
          <cell r="L128">
            <v>475000</v>
          </cell>
          <cell r="M128">
            <v>0</v>
          </cell>
          <cell r="N128">
            <v>163837.84000000005</v>
          </cell>
          <cell r="O128">
            <v>311162.16000000003</v>
          </cell>
          <cell r="P128">
            <v>17.89</v>
          </cell>
          <cell r="Q128">
            <v>17388143.98</v>
          </cell>
          <cell r="R128">
            <v>17388161.870000001</v>
          </cell>
          <cell r="S128">
            <v>155000</v>
          </cell>
          <cell r="T128">
            <v>0</v>
          </cell>
          <cell r="U128">
            <v>0</v>
          </cell>
          <cell r="V128">
            <v>422995</v>
          </cell>
          <cell r="W128">
            <v>2575.9509027397262</v>
          </cell>
          <cell r="X128">
            <v>0</v>
          </cell>
          <cell r="Y128"/>
          <cell r="Z128">
            <v>320000</v>
          </cell>
          <cell r="AA128"/>
          <cell r="AJ128">
            <v>5306.5816133008375</v>
          </cell>
          <cell r="AK128">
            <v>7894.0209049572304</v>
          </cell>
        </row>
        <row r="129">
          <cell r="B129">
            <v>44287</v>
          </cell>
          <cell r="C129">
            <v>44316</v>
          </cell>
          <cell r="D129"/>
          <cell r="E129"/>
          <cell r="F129">
            <v>160984.81062391665</v>
          </cell>
          <cell r="G129">
            <v>0</v>
          </cell>
          <cell r="H129">
            <v>11.550623916666668</v>
          </cell>
          <cell r="I129">
            <v>160973.25999999998</v>
          </cell>
          <cell r="J129">
            <v>160956.97999999998</v>
          </cell>
          <cell r="K129">
            <v>16.280000000000015</v>
          </cell>
          <cell r="L129">
            <v>583879.02</v>
          </cell>
          <cell r="M129">
            <v>0</v>
          </cell>
          <cell r="N129">
            <v>160991.15</v>
          </cell>
          <cell r="O129">
            <v>422887.87</v>
          </cell>
          <cell r="P129">
            <v>0</v>
          </cell>
          <cell r="Q129">
            <v>16965256.109999999</v>
          </cell>
          <cell r="R129">
            <v>16965256.109999999</v>
          </cell>
          <cell r="S129">
            <v>190650</v>
          </cell>
          <cell r="T129">
            <v>422995</v>
          </cell>
          <cell r="U129">
            <v>0</v>
          </cell>
          <cell r="V129">
            <v>190650</v>
          </cell>
          <cell r="W129">
            <v>3791.8597410958905</v>
          </cell>
          <cell r="X129">
            <v>2108.2740990148395</v>
          </cell>
          <cell r="Y129"/>
          <cell r="Z129">
            <v>393229.02</v>
          </cell>
          <cell r="AA129"/>
          <cell r="AJ129">
            <v>5306.5816133008375</v>
          </cell>
          <cell r="AK129">
            <v>11218.266077328233</v>
          </cell>
        </row>
        <row r="130">
          <cell r="B130">
            <v>44317</v>
          </cell>
          <cell r="C130">
            <v>44347</v>
          </cell>
          <cell r="D130"/>
          <cell r="E130"/>
          <cell r="F130">
            <v>157069.42764658335</v>
          </cell>
          <cell r="G130">
            <v>0</v>
          </cell>
          <cell r="H130">
            <v>8.5676465833333335</v>
          </cell>
          <cell r="I130">
            <v>157060.86000000002</v>
          </cell>
          <cell r="J130">
            <v>157048.78000000003</v>
          </cell>
          <cell r="K130">
            <v>12.08</v>
          </cell>
          <cell r="L130">
            <v>820950.06</v>
          </cell>
          <cell r="M130">
            <v>0</v>
          </cell>
          <cell r="N130">
            <v>157060.86000000002</v>
          </cell>
          <cell r="O130">
            <v>663889.20000000007</v>
          </cell>
          <cell r="P130">
            <v>0</v>
          </cell>
          <cell r="Q130">
            <v>16301366.91</v>
          </cell>
          <cell r="R130">
            <v>16301366.91</v>
          </cell>
          <cell r="S130">
            <v>267995</v>
          </cell>
          <cell r="T130">
            <v>0</v>
          </cell>
          <cell r="U130">
            <v>0</v>
          </cell>
          <cell r="V130">
            <v>458645</v>
          </cell>
          <cell r="W130">
            <v>1880.5257794520551</v>
          </cell>
          <cell r="X130">
            <v>0</v>
          </cell>
          <cell r="Y130"/>
          <cell r="Z130">
            <v>552955.06000000006</v>
          </cell>
          <cell r="AA130"/>
          <cell r="AJ130">
            <v>5306.5816133008375</v>
          </cell>
          <cell r="AK130">
            <v>7195.6750393362254</v>
          </cell>
        </row>
        <row r="131">
          <cell r="B131">
            <v>44348</v>
          </cell>
          <cell r="C131">
            <v>44377</v>
          </cell>
          <cell r="D131"/>
          <cell r="E131"/>
          <cell r="F131">
            <v>150922.95926225008</v>
          </cell>
          <cell r="G131">
            <v>0</v>
          </cell>
          <cell r="H131">
            <v>6.7892622500000002</v>
          </cell>
          <cell r="I131">
            <v>150916.17000000007</v>
          </cell>
          <cell r="J131">
            <v>150906.60000000006</v>
          </cell>
          <cell r="K131">
            <v>9.57</v>
          </cell>
          <cell r="L131">
            <v>894970.73</v>
          </cell>
          <cell r="M131">
            <v>0</v>
          </cell>
          <cell r="N131">
            <v>150916.17000000007</v>
          </cell>
          <cell r="O131">
            <v>744054.55999999982</v>
          </cell>
          <cell r="P131">
            <v>0</v>
          </cell>
          <cell r="Q131">
            <v>15557312.350000001</v>
          </cell>
          <cell r="R131">
            <v>15557312.350000001</v>
          </cell>
          <cell r="S131">
            <v>292020</v>
          </cell>
          <cell r="T131">
            <v>0</v>
          </cell>
          <cell r="U131">
            <v>0</v>
          </cell>
          <cell r="V131">
            <v>750665</v>
          </cell>
          <cell r="W131">
            <v>4277.0060465753422</v>
          </cell>
          <cell r="X131">
            <v>0</v>
          </cell>
          <cell r="Y131"/>
          <cell r="Z131">
            <v>602880</v>
          </cell>
          <cell r="AA131"/>
          <cell r="AJ131">
            <v>5306.5816133008375</v>
          </cell>
          <cell r="AK131">
            <v>9590.3769221261791</v>
          </cell>
        </row>
        <row r="132">
          <cell r="B132">
            <v>44378</v>
          </cell>
          <cell r="C132">
            <v>44408</v>
          </cell>
          <cell r="D132"/>
          <cell r="E132"/>
          <cell r="F132">
            <v>144034.27123533335</v>
          </cell>
          <cell r="G132">
            <v>0</v>
          </cell>
          <cell r="H132">
            <v>5.0012353333333328</v>
          </cell>
          <cell r="I132">
            <v>144029.27000000002</v>
          </cell>
          <cell r="J132">
            <v>144022.22000000003</v>
          </cell>
          <cell r="K132">
            <v>7.05</v>
          </cell>
          <cell r="L132">
            <v>1049871.3</v>
          </cell>
          <cell r="M132">
            <v>0</v>
          </cell>
          <cell r="N132">
            <v>144029.27000000002</v>
          </cell>
          <cell r="O132">
            <v>905842.0299999998</v>
          </cell>
          <cell r="P132">
            <v>0</v>
          </cell>
          <cell r="Q132">
            <v>14651470.320000002</v>
          </cell>
          <cell r="R132">
            <v>14651470.320000002</v>
          </cell>
          <cell r="S132">
            <v>342705</v>
          </cell>
          <cell r="T132">
            <v>750665</v>
          </cell>
          <cell r="U132">
            <v>0</v>
          </cell>
          <cell r="V132">
            <v>342705</v>
          </cell>
          <cell r="W132">
            <v>6959.0163575342476</v>
          </cell>
          <cell r="X132">
            <v>2732.138411750062</v>
          </cell>
          <cell r="Y132"/>
          <cell r="Z132">
            <v>707166.3</v>
          </cell>
          <cell r="AA132"/>
          <cell r="AJ132">
            <v>5306.5816133008375</v>
          </cell>
          <cell r="AK132">
            <v>15002.737617918479</v>
          </cell>
        </row>
        <row r="133">
          <cell r="B133">
            <v>44409</v>
          </cell>
          <cell r="C133">
            <v>44439</v>
          </cell>
          <cell r="D133"/>
          <cell r="E133"/>
          <cell r="F133">
            <v>135647.71352741664</v>
          </cell>
          <cell r="G133">
            <v>0</v>
          </cell>
          <cell r="H133">
            <v>3.2035274166666667</v>
          </cell>
          <cell r="I133">
            <v>135644.50999999998</v>
          </cell>
          <cell r="J133">
            <v>135639.99</v>
          </cell>
          <cell r="K133">
            <v>4.5199999999999996</v>
          </cell>
          <cell r="L133">
            <v>1025573.71</v>
          </cell>
          <cell r="M133">
            <v>0</v>
          </cell>
          <cell r="N133">
            <v>135644.50999999998</v>
          </cell>
          <cell r="O133">
            <v>889929.20000000007</v>
          </cell>
          <cell r="P133">
            <v>0</v>
          </cell>
          <cell r="Q133">
            <v>13761541.119999999</v>
          </cell>
          <cell r="R133">
            <v>13761541.119999999</v>
          </cell>
          <cell r="S133">
            <v>334490</v>
          </cell>
          <cell r="T133">
            <v>0</v>
          </cell>
          <cell r="U133">
            <v>0</v>
          </cell>
          <cell r="V133">
            <v>677195</v>
          </cell>
          <cell r="W133">
            <v>3335.5400808219183</v>
          </cell>
          <cell r="X133">
            <v>0</v>
          </cell>
          <cell r="Y133"/>
          <cell r="Z133">
            <v>690560</v>
          </cell>
          <cell r="AA133"/>
          <cell r="AJ133">
            <v>5306.5816133008375</v>
          </cell>
          <cell r="AK133">
            <v>8645.3252215394223</v>
          </cell>
        </row>
        <row r="134">
          <cell r="B134">
            <v>44440</v>
          </cell>
          <cell r="C134">
            <v>44469</v>
          </cell>
          <cell r="D134"/>
          <cell r="E134"/>
          <cell r="F134">
            <v>127408.4861000833</v>
          </cell>
          <cell r="G134">
            <v>0</v>
          </cell>
          <cell r="H134">
            <v>1.3961000833333335</v>
          </cell>
          <cell r="I134">
            <v>127407.08999999997</v>
          </cell>
          <cell r="J134">
            <v>127405.11999999997</v>
          </cell>
          <cell r="K134">
            <v>1.97</v>
          </cell>
          <cell r="L134">
            <v>892621.58</v>
          </cell>
          <cell r="M134">
            <v>0</v>
          </cell>
          <cell r="N134">
            <v>127407.08999999997</v>
          </cell>
          <cell r="O134">
            <v>765214.49000000022</v>
          </cell>
          <cell r="P134">
            <v>0</v>
          </cell>
          <cell r="Q134">
            <v>12996326.629999999</v>
          </cell>
          <cell r="R134">
            <v>12996326.629999999</v>
          </cell>
          <cell r="S134">
            <v>291245</v>
          </cell>
          <cell r="T134">
            <v>0</v>
          </cell>
          <cell r="U134">
            <v>0</v>
          </cell>
          <cell r="V134">
            <v>968440</v>
          </cell>
          <cell r="W134">
            <v>6272.4609712328765</v>
          </cell>
          <cell r="X134">
            <v>0</v>
          </cell>
          <cell r="Y134"/>
          <cell r="Z134">
            <v>600799.1</v>
          </cell>
          <cell r="AA134"/>
          <cell r="AJ134">
            <v>5306.5816133008375</v>
          </cell>
          <cell r="AK134">
            <v>11580.438684617047</v>
          </cell>
        </row>
        <row r="135">
          <cell r="B135">
            <v>44470</v>
          </cell>
          <cell r="C135">
            <v>44500</v>
          </cell>
          <cell r="D135"/>
          <cell r="E135"/>
          <cell r="F135">
            <v>120323.90000000001</v>
          </cell>
          <cell r="G135">
            <v>0</v>
          </cell>
          <cell r="H135">
            <v>0</v>
          </cell>
          <cell r="I135">
            <v>120323.90000000001</v>
          </cell>
          <cell r="J135">
            <v>120323.90000000001</v>
          </cell>
          <cell r="K135">
            <v>0</v>
          </cell>
          <cell r="L135">
            <v>741168</v>
          </cell>
          <cell r="M135">
            <v>0</v>
          </cell>
          <cell r="N135">
            <v>120323.90000000001</v>
          </cell>
          <cell r="O135">
            <v>620844.10000000009</v>
          </cell>
          <cell r="P135">
            <v>0</v>
          </cell>
          <cell r="Q135">
            <v>12375482.529999999</v>
          </cell>
          <cell r="R135">
            <v>12375482.529999999</v>
          </cell>
          <cell r="S135">
            <v>241800</v>
          </cell>
          <cell r="T135">
            <v>968440</v>
          </cell>
          <cell r="U135">
            <v>0</v>
          </cell>
          <cell r="V135">
            <v>241800</v>
          </cell>
          <cell r="W135">
            <v>8916.9164383561656</v>
          </cell>
          <cell r="X135">
            <v>2704.7047047047049</v>
          </cell>
          <cell r="Y135"/>
          <cell r="Z135">
            <v>499200</v>
          </cell>
          <cell r="AA135"/>
          <cell r="AJ135">
            <v>5465.7790616998645</v>
          </cell>
          <cell r="AK135">
            <v>17087.400204760736</v>
          </cell>
        </row>
        <row r="136">
          <cell r="B136">
            <v>44501</v>
          </cell>
          <cell r="C136">
            <v>44530</v>
          </cell>
          <cell r="D136"/>
          <cell r="E136"/>
          <cell r="F136">
            <v>114575.93999999994</v>
          </cell>
          <cell r="G136">
            <v>0</v>
          </cell>
          <cell r="H136">
            <v>0</v>
          </cell>
          <cell r="I136">
            <v>114575.93999999994</v>
          </cell>
          <cell r="J136">
            <v>114575.93999999994</v>
          </cell>
          <cell r="K136">
            <v>0</v>
          </cell>
          <cell r="L136">
            <v>580999.11</v>
          </cell>
          <cell r="M136">
            <v>0</v>
          </cell>
          <cell r="N136">
            <v>114575.93999999994</v>
          </cell>
          <cell r="O136">
            <v>466423.17000000004</v>
          </cell>
          <cell r="P136">
            <v>0</v>
          </cell>
          <cell r="Q136">
            <v>11909059.360000001</v>
          </cell>
          <cell r="R136">
            <v>11909059.360000001</v>
          </cell>
          <cell r="S136">
            <v>189720</v>
          </cell>
          <cell r="T136">
            <v>0</v>
          </cell>
          <cell r="U136">
            <v>0</v>
          </cell>
          <cell r="V136">
            <v>431520</v>
          </cell>
          <cell r="W136">
            <v>2265.7460054794519</v>
          </cell>
          <cell r="X136">
            <v>0</v>
          </cell>
          <cell r="Y136"/>
          <cell r="Z136">
            <v>391279.11</v>
          </cell>
          <cell r="AA136"/>
          <cell r="AJ136">
            <v>5465.7790616998645</v>
          </cell>
          <cell r="AK136">
            <v>7731.5250671793165</v>
          </cell>
        </row>
        <row r="137">
          <cell r="B137">
            <v>44531</v>
          </cell>
          <cell r="C137">
            <v>44561</v>
          </cell>
          <cell r="D137"/>
          <cell r="E137"/>
          <cell r="F137">
            <v>110257.63000000002</v>
          </cell>
          <cell r="G137">
            <v>0</v>
          </cell>
          <cell r="H137">
            <v>0</v>
          </cell>
          <cell r="I137">
            <v>110257.63000000002</v>
          </cell>
          <cell r="J137">
            <v>110257.63000000002</v>
          </cell>
          <cell r="K137">
            <v>0</v>
          </cell>
          <cell r="L137">
            <v>465521.7</v>
          </cell>
          <cell r="M137">
            <v>0</v>
          </cell>
          <cell r="N137">
            <v>110257.63000000002</v>
          </cell>
          <cell r="O137">
            <v>355264.07</v>
          </cell>
          <cell r="P137">
            <v>0</v>
          </cell>
          <cell r="Q137">
            <v>11553795.290000001</v>
          </cell>
          <cell r="R137">
            <v>11553795.290000001</v>
          </cell>
          <cell r="S137">
            <v>151900</v>
          </cell>
          <cell r="T137">
            <v>0</v>
          </cell>
          <cell r="U137">
            <v>0</v>
          </cell>
          <cell r="V137">
            <v>583420</v>
          </cell>
          <cell r="W137">
            <v>4118.0112931506856</v>
          </cell>
          <cell r="X137">
            <v>0</v>
          </cell>
          <cell r="Y137"/>
          <cell r="Z137">
            <v>313600</v>
          </cell>
          <cell r="AA137"/>
          <cell r="AJ137">
            <v>5465.7790616998645</v>
          </cell>
          <cell r="AK137">
            <v>9583.7903548505492</v>
          </cell>
        </row>
        <row r="138">
          <cell r="B138">
            <v>44562</v>
          </cell>
          <cell r="C138">
            <v>44592</v>
          </cell>
          <cell r="D138"/>
          <cell r="E138"/>
          <cell r="F138">
            <v>106968.50000000003</v>
          </cell>
          <cell r="G138">
            <v>0</v>
          </cell>
          <cell r="H138">
            <v>0</v>
          </cell>
          <cell r="I138">
            <v>106968.50000000003</v>
          </cell>
          <cell r="J138">
            <v>106968.50000000003</v>
          </cell>
          <cell r="K138">
            <v>0</v>
          </cell>
          <cell r="L138">
            <v>285950</v>
          </cell>
          <cell r="M138">
            <v>0</v>
          </cell>
          <cell r="N138">
            <v>106968.50000000003</v>
          </cell>
          <cell r="O138">
            <v>178981.5</v>
          </cell>
          <cell r="P138">
            <v>0</v>
          </cell>
          <cell r="Q138">
            <v>11374813.790000003</v>
          </cell>
          <cell r="R138">
            <v>11374813.790000003</v>
          </cell>
          <cell r="S138">
            <v>93310</v>
          </cell>
          <cell r="T138">
            <v>583420</v>
          </cell>
          <cell r="U138">
            <v>0</v>
          </cell>
          <cell r="V138">
            <v>93310</v>
          </cell>
          <cell r="W138">
            <v>5355.905756164384</v>
          </cell>
          <cell r="X138">
            <v>2275.1847752801841</v>
          </cell>
          <cell r="Y138"/>
          <cell r="Z138">
            <v>192640</v>
          </cell>
          <cell r="AA138"/>
          <cell r="AJ138">
            <v>5465.7790616998645</v>
          </cell>
          <cell r="AK138">
            <v>13096.869593144433</v>
          </cell>
        </row>
        <row r="139">
          <cell r="B139">
            <v>44593</v>
          </cell>
          <cell r="C139">
            <v>44620</v>
          </cell>
          <cell r="D139"/>
          <cell r="E139"/>
          <cell r="F139">
            <v>105311.43000000001</v>
          </cell>
          <cell r="G139">
            <v>0</v>
          </cell>
          <cell r="H139">
            <v>0</v>
          </cell>
          <cell r="I139">
            <v>105311.43000000001</v>
          </cell>
          <cell r="J139">
            <v>105311.43000000001</v>
          </cell>
          <cell r="K139">
            <v>0</v>
          </cell>
          <cell r="L139">
            <v>252882.03</v>
          </cell>
          <cell r="M139">
            <v>0</v>
          </cell>
          <cell r="N139">
            <v>105311.43000000001</v>
          </cell>
          <cell r="O139">
            <v>147570.59999999998</v>
          </cell>
          <cell r="P139">
            <v>0</v>
          </cell>
          <cell r="Q139">
            <v>11227243.189999999</v>
          </cell>
          <cell r="R139">
            <v>11227243.189999999</v>
          </cell>
          <cell r="S139">
            <v>82615</v>
          </cell>
          <cell r="T139">
            <v>0</v>
          </cell>
          <cell r="U139">
            <v>0</v>
          </cell>
          <cell r="V139">
            <v>175925</v>
          </cell>
          <cell r="W139">
            <v>820.40349178082192</v>
          </cell>
          <cell r="X139">
            <v>0</v>
          </cell>
          <cell r="Y139"/>
          <cell r="Z139">
            <v>170267.03</v>
          </cell>
          <cell r="AA139"/>
          <cell r="AJ139">
            <v>5465.7790616998645</v>
          </cell>
          <cell r="AK139">
            <v>6286.1825534806867</v>
          </cell>
        </row>
        <row r="140">
          <cell r="B140">
            <v>44621</v>
          </cell>
          <cell r="C140">
            <v>44651</v>
          </cell>
          <cell r="D140"/>
          <cell r="E140"/>
          <cell r="F140">
            <v>103945.18000000001</v>
          </cell>
          <cell r="G140">
            <v>0</v>
          </cell>
          <cell r="H140">
            <v>0</v>
          </cell>
          <cell r="I140">
            <v>103945.18000000001</v>
          </cell>
          <cell r="J140">
            <v>103945.18000000001</v>
          </cell>
          <cell r="K140">
            <v>0</v>
          </cell>
          <cell r="L140">
            <v>310175</v>
          </cell>
          <cell r="M140">
            <v>0</v>
          </cell>
          <cell r="N140">
            <v>103945.18000000001</v>
          </cell>
          <cell r="O140">
            <v>206229.81999999998</v>
          </cell>
          <cell r="P140">
            <v>0</v>
          </cell>
          <cell r="Q140">
            <v>11021013.370000001</v>
          </cell>
          <cell r="R140">
            <v>11021013.370000001</v>
          </cell>
          <cell r="S140">
            <v>101215</v>
          </cell>
          <cell r="T140">
            <v>0</v>
          </cell>
          <cell r="U140">
            <v>0</v>
          </cell>
          <cell r="V140">
            <v>277140</v>
          </cell>
          <cell r="W140">
            <v>1690.8172027397261</v>
          </cell>
          <cell r="X140">
            <v>0</v>
          </cell>
          <cell r="Y140"/>
          <cell r="Z140">
            <v>208960</v>
          </cell>
          <cell r="AA140"/>
          <cell r="AJ140">
            <v>5465.7790616998645</v>
          </cell>
          <cell r="AK140">
            <v>7156.5962644395904</v>
          </cell>
        </row>
        <row r="141">
          <cell r="B141">
            <v>44652</v>
          </cell>
          <cell r="C141">
            <v>44681</v>
          </cell>
          <cell r="D141"/>
          <cell r="E141"/>
          <cell r="F141">
            <v>102035.83000000002</v>
          </cell>
          <cell r="G141">
            <v>0</v>
          </cell>
          <cell r="H141">
            <v>0</v>
          </cell>
          <cell r="I141">
            <v>102035.83000000002</v>
          </cell>
          <cell r="J141">
            <v>102035.83000000002</v>
          </cell>
          <cell r="K141">
            <v>0</v>
          </cell>
          <cell r="L141">
            <v>379189.1</v>
          </cell>
          <cell r="M141">
            <v>0</v>
          </cell>
          <cell r="N141">
            <v>102035.83000000002</v>
          </cell>
          <cell r="O141">
            <v>277153.26999999996</v>
          </cell>
          <cell r="P141">
            <v>0</v>
          </cell>
          <cell r="Q141">
            <v>10743860.1</v>
          </cell>
          <cell r="R141">
            <v>10743860.1</v>
          </cell>
          <cell r="S141">
            <v>123845</v>
          </cell>
          <cell r="T141">
            <v>277140</v>
          </cell>
          <cell r="U141">
            <v>0</v>
          </cell>
          <cell r="V141">
            <v>123845</v>
          </cell>
          <cell r="W141">
            <v>2484.0453301369862</v>
          </cell>
          <cell r="X141">
            <v>1419.8053660173541</v>
          </cell>
          <cell r="Y141"/>
          <cell r="Z141">
            <v>255344.1</v>
          </cell>
          <cell r="AA141"/>
          <cell r="AJ141">
            <v>5465.7790616998645</v>
          </cell>
          <cell r="AK141">
            <v>9369.6297578542053</v>
          </cell>
        </row>
        <row r="142">
          <cell r="B142">
            <v>44682</v>
          </cell>
          <cell r="C142">
            <v>44712</v>
          </cell>
          <cell r="D142"/>
          <cell r="E142"/>
          <cell r="F142">
            <v>99469.87000000001</v>
          </cell>
          <cell r="G142">
            <v>0</v>
          </cell>
          <cell r="H142">
            <v>0</v>
          </cell>
          <cell r="I142">
            <v>99469.87000000001</v>
          </cell>
          <cell r="J142">
            <v>99469.87000000001</v>
          </cell>
          <cell r="K142">
            <v>0</v>
          </cell>
          <cell r="L142">
            <v>539219.92999999993</v>
          </cell>
          <cell r="M142">
            <v>0</v>
          </cell>
          <cell r="N142">
            <v>99469.87000000001</v>
          </cell>
          <cell r="O142">
            <v>439750.06000000006</v>
          </cell>
          <cell r="P142">
            <v>0</v>
          </cell>
          <cell r="Q142">
            <v>10304110.039999999</v>
          </cell>
          <cell r="R142">
            <v>10304110.039999999</v>
          </cell>
          <cell r="S142">
            <v>176080</v>
          </cell>
          <cell r="T142">
            <v>0</v>
          </cell>
          <cell r="U142">
            <v>0</v>
          </cell>
          <cell r="V142">
            <v>299925</v>
          </cell>
          <cell r="W142">
            <v>1222.1837054794521</v>
          </cell>
          <cell r="X142">
            <v>0</v>
          </cell>
          <cell r="Y142"/>
          <cell r="Z142">
            <v>363139.93</v>
          </cell>
          <cell r="AA142"/>
          <cell r="AJ142">
            <v>5465.7790616998645</v>
          </cell>
          <cell r="AK142">
            <v>6687.9627671793169</v>
          </cell>
        </row>
        <row r="143">
          <cell r="B143">
            <v>44713</v>
          </cell>
          <cell r="C143">
            <v>44742</v>
          </cell>
          <cell r="D143"/>
          <cell r="E143"/>
          <cell r="F143">
            <v>95398.550000000017</v>
          </cell>
          <cell r="G143">
            <v>0</v>
          </cell>
          <cell r="H143">
            <v>0</v>
          </cell>
          <cell r="I143">
            <v>95398.550000000017</v>
          </cell>
          <cell r="J143">
            <v>95398.550000000017</v>
          </cell>
          <cell r="K143">
            <v>0</v>
          </cell>
          <cell r="L143">
            <v>593370.76</v>
          </cell>
          <cell r="M143">
            <v>0</v>
          </cell>
          <cell r="N143">
            <v>95398.550000000017</v>
          </cell>
          <cell r="O143">
            <v>497972.21000000008</v>
          </cell>
          <cell r="P143">
            <v>0</v>
          </cell>
          <cell r="Q143">
            <v>9806137.8300000019</v>
          </cell>
          <cell r="R143">
            <v>9806137.8300000019</v>
          </cell>
          <cell r="S143">
            <v>193750</v>
          </cell>
          <cell r="T143">
            <v>0</v>
          </cell>
          <cell r="U143">
            <v>0</v>
          </cell>
          <cell r="V143">
            <v>493675</v>
          </cell>
          <cell r="W143">
            <v>2797.7415068493156</v>
          </cell>
          <cell r="X143">
            <v>0</v>
          </cell>
          <cell r="Y143"/>
          <cell r="Z143">
            <v>399620.75999999995</v>
          </cell>
          <cell r="AA143"/>
          <cell r="AJ143">
            <v>5465.7790616998645</v>
          </cell>
          <cell r="AK143">
            <v>8263.5205685491801</v>
          </cell>
        </row>
        <row r="144">
          <cell r="B144">
            <v>44743</v>
          </cell>
          <cell r="C144">
            <v>44773</v>
          </cell>
          <cell r="D144"/>
          <cell r="E144"/>
          <cell r="F144">
            <v>90788.159999999989</v>
          </cell>
          <cell r="G144">
            <v>0</v>
          </cell>
          <cell r="H144">
            <v>0</v>
          </cell>
          <cell r="I144">
            <v>90788.159999999989</v>
          </cell>
          <cell r="J144">
            <v>90788.159999999989</v>
          </cell>
          <cell r="K144">
            <v>0</v>
          </cell>
          <cell r="L144">
            <v>644707.47000000009</v>
          </cell>
          <cell r="M144">
            <v>0</v>
          </cell>
          <cell r="N144">
            <v>90788.159999999989</v>
          </cell>
          <cell r="O144">
            <v>553919.31000000017</v>
          </cell>
          <cell r="P144">
            <v>0</v>
          </cell>
          <cell r="Q144">
            <v>9252218.5199999996</v>
          </cell>
          <cell r="R144">
            <v>9252218.5199999996</v>
          </cell>
          <cell r="S144">
            <v>210490</v>
          </cell>
          <cell r="T144">
            <v>493675</v>
          </cell>
          <cell r="U144">
            <v>0</v>
          </cell>
          <cell r="V144">
            <v>210490</v>
          </cell>
          <cell r="W144">
            <v>4572.0663397260278</v>
          </cell>
          <cell r="X144">
            <v>1716.6429055554256</v>
          </cell>
          <cell r="Y144"/>
          <cell r="Z144">
            <v>434217.47</v>
          </cell>
          <cell r="AA144"/>
          <cell r="AJ144">
            <v>5465.7790616998645</v>
          </cell>
          <cell r="AK144">
            <v>11754.488306981319</v>
          </cell>
        </row>
        <row r="145">
          <cell r="B145">
            <v>44774</v>
          </cell>
          <cell r="C145">
            <v>44804</v>
          </cell>
          <cell r="D145"/>
          <cell r="E145"/>
          <cell r="F145">
            <v>85659.81</v>
          </cell>
          <cell r="G145">
            <v>0</v>
          </cell>
          <cell r="H145">
            <v>0</v>
          </cell>
          <cell r="I145">
            <v>85659.81</v>
          </cell>
          <cell r="J145">
            <v>85659.81</v>
          </cell>
          <cell r="K145">
            <v>0</v>
          </cell>
          <cell r="L145">
            <v>611205.80000000005</v>
          </cell>
          <cell r="M145">
            <v>0</v>
          </cell>
          <cell r="N145">
            <v>85659.81</v>
          </cell>
          <cell r="O145">
            <v>525545.98999999987</v>
          </cell>
          <cell r="P145">
            <v>0</v>
          </cell>
          <cell r="Q145">
            <v>8726672.5300000012</v>
          </cell>
          <cell r="R145">
            <v>8726672.5300000012</v>
          </cell>
          <cell r="S145">
            <v>199485</v>
          </cell>
          <cell r="T145">
            <v>0</v>
          </cell>
          <cell r="U145">
            <v>0</v>
          </cell>
          <cell r="V145">
            <v>409975</v>
          </cell>
          <cell r="W145">
            <v>2046.8805273972605</v>
          </cell>
          <cell r="X145">
            <v>0</v>
          </cell>
          <cell r="Y145"/>
          <cell r="Z145">
            <v>411720.8</v>
          </cell>
          <cell r="AA145"/>
          <cell r="AJ145">
            <v>5465.7790616998645</v>
          </cell>
          <cell r="AK145">
            <v>7512.6595890971248</v>
          </cell>
        </row>
        <row r="146">
          <cell r="B146">
            <v>44805</v>
          </cell>
          <cell r="C146">
            <v>44834</v>
          </cell>
          <cell r="D146"/>
          <cell r="E146"/>
          <cell r="F146">
            <v>80794.150000000009</v>
          </cell>
          <cell r="G146">
            <v>0</v>
          </cell>
          <cell r="H146">
            <v>0</v>
          </cell>
          <cell r="I146">
            <v>80794.150000000009</v>
          </cell>
          <cell r="J146">
            <v>80794.150000000009</v>
          </cell>
          <cell r="K146">
            <v>0</v>
          </cell>
          <cell r="L146">
            <v>597980.23</v>
          </cell>
          <cell r="M146">
            <v>0</v>
          </cell>
          <cell r="N146">
            <v>80794.150000000009</v>
          </cell>
          <cell r="O146">
            <v>517186.07999999996</v>
          </cell>
          <cell r="P146">
            <v>0</v>
          </cell>
          <cell r="Q146">
            <v>8209486.4500000002</v>
          </cell>
          <cell r="R146">
            <v>8209486.4500000002</v>
          </cell>
          <cell r="S146">
            <v>195145</v>
          </cell>
          <cell r="T146">
            <v>0</v>
          </cell>
          <cell r="U146">
            <v>0</v>
          </cell>
          <cell r="V146">
            <v>605120</v>
          </cell>
          <cell r="W146">
            <v>3803.0884506849316</v>
          </cell>
          <cell r="X146">
            <v>0</v>
          </cell>
          <cell r="Y146"/>
          <cell r="Z146">
            <v>402835.23</v>
          </cell>
          <cell r="AA146"/>
          <cell r="AJ146">
            <v>5465.7790616998645</v>
          </cell>
          <cell r="AK146">
            <v>9268.867512384797</v>
          </cell>
        </row>
        <row r="147">
          <cell r="B147">
            <v>44835</v>
          </cell>
          <cell r="C147">
            <v>44865</v>
          </cell>
          <cell r="D147"/>
          <cell r="E147"/>
          <cell r="F147">
            <v>76005.89</v>
          </cell>
          <cell r="G147">
            <v>0</v>
          </cell>
          <cell r="H147">
            <v>0</v>
          </cell>
          <cell r="I147">
            <v>76005.89</v>
          </cell>
          <cell r="J147">
            <v>76005.89</v>
          </cell>
          <cell r="K147">
            <v>0</v>
          </cell>
          <cell r="L147">
            <v>537664.49</v>
          </cell>
          <cell r="M147">
            <v>0</v>
          </cell>
          <cell r="N147">
            <v>76005.89</v>
          </cell>
          <cell r="O147">
            <v>461658.6</v>
          </cell>
          <cell r="P147">
            <v>0</v>
          </cell>
          <cell r="Q147">
            <v>7747827.8499999996</v>
          </cell>
          <cell r="R147">
            <v>7747827.8499999996</v>
          </cell>
          <cell r="S147">
            <v>175460</v>
          </cell>
          <cell r="T147">
            <v>605120</v>
          </cell>
          <cell r="U147">
            <v>0</v>
          </cell>
          <cell r="V147">
            <v>175460</v>
          </cell>
          <cell r="W147">
            <v>5579.0645643835614</v>
          </cell>
          <cell r="X147">
            <v>1947.4376902196268</v>
          </cell>
          <cell r="Y147"/>
          <cell r="Z147">
            <v>362204.49</v>
          </cell>
          <cell r="AA147"/>
          <cell r="AJ147">
            <v>5629.7524335508606</v>
          </cell>
          <cell r="AK147">
            <v>13156.254688154049</v>
          </cell>
        </row>
        <row r="148">
          <cell r="B148">
            <v>44866</v>
          </cell>
          <cell r="C148">
            <v>44895</v>
          </cell>
          <cell r="D148"/>
          <cell r="E148"/>
          <cell r="F148">
            <v>71731.710000000006</v>
          </cell>
          <cell r="G148">
            <v>0</v>
          </cell>
          <cell r="H148">
            <v>0</v>
          </cell>
          <cell r="I148">
            <v>71731.710000000006</v>
          </cell>
          <cell r="J148">
            <v>71731.710000000006</v>
          </cell>
          <cell r="K148">
            <v>0</v>
          </cell>
          <cell r="L148">
            <v>459325</v>
          </cell>
          <cell r="M148">
            <v>0</v>
          </cell>
          <cell r="N148">
            <v>71731.710000000006</v>
          </cell>
          <cell r="O148">
            <v>387593.29000000004</v>
          </cell>
          <cell r="P148">
            <v>0</v>
          </cell>
          <cell r="Q148">
            <v>7360234.5599999996</v>
          </cell>
          <cell r="R148">
            <v>7360234.5599999996</v>
          </cell>
          <cell r="S148">
            <v>149885</v>
          </cell>
          <cell r="T148">
            <v>0</v>
          </cell>
          <cell r="U148">
            <v>0</v>
          </cell>
          <cell r="V148">
            <v>325345</v>
          </cell>
          <cell r="W148">
            <v>1647.8367219178083</v>
          </cell>
          <cell r="X148">
            <v>0</v>
          </cell>
          <cell r="Y148"/>
          <cell r="Z148">
            <v>309440</v>
          </cell>
          <cell r="AA148"/>
          <cell r="AJ148">
            <v>5629.7524335508606</v>
          </cell>
          <cell r="AK148">
            <v>7277.5891554686687</v>
          </cell>
        </row>
        <row r="149">
          <cell r="B149">
            <v>44896</v>
          </cell>
          <cell r="C149">
            <v>44926</v>
          </cell>
          <cell r="D149"/>
          <cell r="E149"/>
          <cell r="F149">
            <v>68143.260000000009</v>
          </cell>
          <cell r="G149">
            <v>0</v>
          </cell>
          <cell r="H149">
            <v>0</v>
          </cell>
          <cell r="I149">
            <v>68143.260000000009</v>
          </cell>
          <cell r="J149">
            <v>68143.260000000009</v>
          </cell>
          <cell r="K149">
            <v>0</v>
          </cell>
          <cell r="L149">
            <v>373350</v>
          </cell>
          <cell r="M149">
            <v>0</v>
          </cell>
          <cell r="N149">
            <v>68143.260000000009</v>
          </cell>
          <cell r="O149">
            <v>305206.74</v>
          </cell>
          <cell r="P149">
            <v>0</v>
          </cell>
          <cell r="Q149">
            <v>7055027.8200000003</v>
          </cell>
          <cell r="R149">
            <v>7055027.8200000003</v>
          </cell>
          <cell r="S149">
            <v>121830</v>
          </cell>
          <cell r="T149">
            <v>0</v>
          </cell>
          <cell r="U149">
            <v>0</v>
          </cell>
          <cell r="V149">
            <v>447175</v>
          </cell>
          <cell r="W149">
            <v>3107.002815068493</v>
          </cell>
          <cell r="X149">
            <v>0</v>
          </cell>
          <cell r="Y149"/>
          <cell r="Z149">
            <v>251520</v>
          </cell>
          <cell r="AA149"/>
          <cell r="AJ149">
            <v>5629.7524335508606</v>
          </cell>
          <cell r="AK149">
            <v>8736.7552486193526</v>
          </cell>
        </row>
        <row r="150">
          <cell r="B150">
            <v>44927</v>
          </cell>
          <cell r="C150">
            <v>44957</v>
          </cell>
          <cell r="D150"/>
          <cell r="E150"/>
          <cell r="F150">
            <v>65317.55</v>
          </cell>
          <cell r="G150">
            <v>0</v>
          </cell>
          <cell r="H150">
            <v>0</v>
          </cell>
          <cell r="I150">
            <v>65317.55</v>
          </cell>
          <cell r="J150">
            <v>65317.55</v>
          </cell>
          <cell r="K150">
            <v>0</v>
          </cell>
          <cell r="L150">
            <v>234650</v>
          </cell>
          <cell r="M150">
            <v>0</v>
          </cell>
          <cell r="N150">
            <v>65317.55</v>
          </cell>
          <cell r="O150">
            <v>169332.44999999998</v>
          </cell>
          <cell r="P150">
            <v>0</v>
          </cell>
          <cell r="Q150">
            <v>6885695.3699999992</v>
          </cell>
          <cell r="R150">
            <v>6885695.3699999992</v>
          </cell>
          <cell r="S150">
            <v>76570</v>
          </cell>
          <cell r="T150">
            <v>447175</v>
          </cell>
          <cell r="U150">
            <v>0</v>
          </cell>
          <cell r="V150">
            <v>76570</v>
          </cell>
          <cell r="W150">
            <v>4106.6882246575342</v>
          </cell>
          <cell r="X150">
            <v>1858.8348105530501</v>
          </cell>
          <cell r="Y150"/>
          <cell r="Z150">
            <v>158080</v>
          </cell>
          <cell r="AA150"/>
          <cell r="AJ150">
            <v>5629.7524335508606</v>
          </cell>
          <cell r="AK150">
            <v>11595.275468761445</v>
          </cell>
        </row>
        <row r="151">
          <cell r="B151">
            <v>44958</v>
          </cell>
          <cell r="C151">
            <v>44985</v>
          </cell>
          <cell r="D151"/>
          <cell r="E151"/>
          <cell r="F151">
            <v>63749.830000000009</v>
          </cell>
          <cell r="G151">
            <v>0</v>
          </cell>
          <cell r="H151">
            <v>0</v>
          </cell>
          <cell r="I151">
            <v>63749.830000000009</v>
          </cell>
          <cell r="J151">
            <v>63749.830000000009</v>
          </cell>
          <cell r="K151">
            <v>0</v>
          </cell>
          <cell r="L151">
            <v>209000</v>
          </cell>
          <cell r="M151">
            <v>0</v>
          </cell>
          <cell r="N151">
            <v>63749.830000000009</v>
          </cell>
          <cell r="O151">
            <v>145250.16999999998</v>
          </cell>
          <cell r="P151">
            <v>0</v>
          </cell>
          <cell r="Q151">
            <v>6740445.2000000011</v>
          </cell>
          <cell r="R151">
            <v>6740445.2000000011</v>
          </cell>
          <cell r="S151">
            <v>68200</v>
          </cell>
          <cell r="T151">
            <v>0</v>
          </cell>
          <cell r="U151">
            <v>0</v>
          </cell>
          <cell r="V151">
            <v>144770</v>
          </cell>
          <cell r="W151">
            <v>673.34513972602747</v>
          </cell>
          <cell r="X151">
            <v>0</v>
          </cell>
          <cell r="Y151"/>
          <cell r="Z151">
            <v>140800</v>
          </cell>
          <cell r="AA151"/>
          <cell r="AJ151">
            <v>5629.7524335508606</v>
          </cell>
          <cell r="AK151">
            <v>6303.0975732768884</v>
          </cell>
        </row>
        <row r="152">
          <cell r="B152">
            <v>44986</v>
          </cell>
          <cell r="C152">
            <v>45016</v>
          </cell>
          <cell r="D152"/>
          <cell r="E152"/>
          <cell r="F152">
            <v>62405.05999999999</v>
          </cell>
          <cell r="G152">
            <v>0</v>
          </cell>
          <cell r="H152">
            <v>0</v>
          </cell>
          <cell r="I152">
            <v>62405.05999999999</v>
          </cell>
          <cell r="J152">
            <v>62405.05999999999</v>
          </cell>
          <cell r="K152">
            <v>0</v>
          </cell>
          <cell r="L152">
            <v>257450</v>
          </cell>
          <cell r="M152">
            <v>0</v>
          </cell>
          <cell r="N152">
            <v>62405.05999999999</v>
          </cell>
          <cell r="O152">
            <v>195044.93999999997</v>
          </cell>
          <cell r="P152">
            <v>0</v>
          </cell>
          <cell r="Q152">
            <v>6545400.2599999998</v>
          </cell>
          <cell r="R152">
            <v>6545400.2599999998</v>
          </cell>
          <cell r="S152">
            <v>84010</v>
          </cell>
          <cell r="T152">
            <v>0</v>
          </cell>
          <cell r="U152">
            <v>0</v>
          </cell>
          <cell r="V152">
            <v>228780</v>
          </cell>
          <cell r="W152">
            <v>1391.6051178082193</v>
          </cell>
          <cell r="X152">
            <v>0</v>
          </cell>
          <cell r="Y152"/>
          <cell r="Z152">
            <v>173440</v>
          </cell>
          <cell r="AA152"/>
          <cell r="AJ152">
            <v>5629.7524335508606</v>
          </cell>
          <cell r="AK152">
            <v>7021.3575513590804</v>
          </cell>
        </row>
        <row r="153">
          <cell r="B153">
            <v>45017</v>
          </cell>
          <cell r="C153">
            <v>45046</v>
          </cell>
          <cell r="D153"/>
          <cell r="E153"/>
          <cell r="F153">
            <v>60599.27</v>
          </cell>
          <cell r="G153">
            <v>0</v>
          </cell>
          <cell r="H153">
            <v>0</v>
          </cell>
          <cell r="I153">
            <v>60599.27</v>
          </cell>
          <cell r="J153">
            <v>60599.27</v>
          </cell>
          <cell r="K153">
            <v>0</v>
          </cell>
          <cell r="L153">
            <v>315453.44</v>
          </cell>
          <cell r="M153">
            <v>0</v>
          </cell>
          <cell r="N153">
            <v>60599.27</v>
          </cell>
          <cell r="O153">
            <v>254854.16999999998</v>
          </cell>
          <cell r="P153">
            <v>0</v>
          </cell>
          <cell r="Q153">
            <v>6290546.0899999999</v>
          </cell>
          <cell r="R153">
            <v>6290546.0899999999</v>
          </cell>
          <cell r="S153">
            <v>102920</v>
          </cell>
          <cell r="T153">
            <v>228780</v>
          </cell>
          <cell r="U153">
            <v>0</v>
          </cell>
          <cell r="V153">
            <v>102920</v>
          </cell>
          <cell r="W153">
            <v>2050.7964219178084</v>
          </cell>
          <cell r="X153">
            <v>1158.9756476429714</v>
          </cell>
          <cell r="Y153"/>
          <cell r="Z153">
            <v>212480</v>
          </cell>
          <cell r="AA153"/>
          <cell r="AJ153">
            <v>5629.7524335508606</v>
          </cell>
          <cell r="AK153">
            <v>8839.5245031116392</v>
          </cell>
        </row>
        <row r="154">
          <cell r="B154">
            <v>45047</v>
          </cell>
          <cell r="C154">
            <v>45077</v>
          </cell>
          <cell r="D154"/>
          <cell r="E154"/>
          <cell r="F154">
            <v>58239.760000000017</v>
          </cell>
          <cell r="G154">
            <v>0</v>
          </cell>
          <cell r="H154">
            <v>0</v>
          </cell>
          <cell r="I154">
            <v>58239.760000000017</v>
          </cell>
          <cell r="J154">
            <v>58239.760000000017</v>
          </cell>
          <cell r="K154">
            <v>0</v>
          </cell>
          <cell r="L154">
            <v>436050</v>
          </cell>
          <cell r="M154">
            <v>0</v>
          </cell>
          <cell r="N154">
            <v>58239.760000000017</v>
          </cell>
          <cell r="O154">
            <v>377810.24000000005</v>
          </cell>
          <cell r="P154">
            <v>0</v>
          </cell>
          <cell r="Q154">
            <v>5912735.8499999996</v>
          </cell>
          <cell r="R154">
            <v>5912735.8499999996</v>
          </cell>
          <cell r="S154">
            <v>142290</v>
          </cell>
          <cell r="T154">
            <v>0</v>
          </cell>
          <cell r="U154">
            <v>0</v>
          </cell>
          <cell r="V154">
            <v>245210</v>
          </cell>
          <cell r="W154">
            <v>1014.4525780821917</v>
          </cell>
          <cell r="X154">
            <v>0</v>
          </cell>
          <cell r="Y154"/>
          <cell r="Z154">
            <v>293760</v>
          </cell>
          <cell r="AA154"/>
          <cell r="AJ154">
            <v>5629.7524335508606</v>
          </cell>
          <cell r="AK154">
            <v>6644.205011633052</v>
          </cell>
        </row>
        <row r="155">
          <cell r="B155">
            <v>45078</v>
          </cell>
          <cell r="C155">
            <v>45107</v>
          </cell>
          <cell r="D155"/>
          <cell r="E155"/>
          <cell r="F155">
            <v>54741.9</v>
          </cell>
          <cell r="G155">
            <v>0</v>
          </cell>
          <cell r="H155">
            <v>0</v>
          </cell>
          <cell r="I155">
            <v>54741.9</v>
          </cell>
          <cell r="J155">
            <v>54741.9</v>
          </cell>
          <cell r="K155">
            <v>0</v>
          </cell>
          <cell r="L155">
            <v>487825</v>
          </cell>
          <cell r="M155">
            <v>0</v>
          </cell>
          <cell r="N155">
            <v>54741.9</v>
          </cell>
          <cell r="O155">
            <v>433083.10000000003</v>
          </cell>
          <cell r="P155">
            <v>0</v>
          </cell>
          <cell r="Q155">
            <v>5479652.75</v>
          </cell>
          <cell r="R155">
            <v>5479652.75</v>
          </cell>
          <cell r="S155">
            <v>159185</v>
          </cell>
          <cell r="T155">
            <v>0</v>
          </cell>
          <cell r="U155">
            <v>0</v>
          </cell>
          <cell r="V155">
            <v>404395</v>
          </cell>
          <cell r="W155">
            <v>2287.5900917808221</v>
          </cell>
          <cell r="X155">
            <v>0</v>
          </cell>
          <cell r="Y155"/>
          <cell r="Z155">
            <v>328640</v>
          </cell>
          <cell r="AA155"/>
          <cell r="AJ155">
            <v>5629.7524335508606</v>
          </cell>
          <cell r="AK155">
            <v>7917.3425253316827</v>
          </cell>
        </row>
        <row r="156">
          <cell r="B156">
            <v>45108</v>
          </cell>
          <cell r="C156">
            <v>45138</v>
          </cell>
          <cell r="D156"/>
          <cell r="E156"/>
          <cell r="F156">
            <v>50732.26</v>
          </cell>
          <cell r="G156">
            <v>0</v>
          </cell>
          <cell r="H156">
            <v>0</v>
          </cell>
          <cell r="I156">
            <v>50732.26</v>
          </cell>
          <cell r="J156">
            <v>50732.26</v>
          </cell>
          <cell r="K156">
            <v>0</v>
          </cell>
          <cell r="L156">
            <v>582825</v>
          </cell>
          <cell r="M156">
            <v>0</v>
          </cell>
          <cell r="N156">
            <v>50732.26</v>
          </cell>
          <cell r="O156">
            <v>532092.74</v>
          </cell>
          <cell r="P156">
            <v>0</v>
          </cell>
          <cell r="Q156">
            <v>4947560.0100000007</v>
          </cell>
          <cell r="R156">
            <v>4947560.0100000007</v>
          </cell>
          <cell r="S156">
            <v>190185</v>
          </cell>
          <cell r="T156">
            <v>404395</v>
          </cell>
          <cell r="U156">
            <v>0</v>
          </cell>
          <cell r="V156">
            <v>190185</v>
          </cell>
          <cell r="W156">
            <v>3750.6249000000003</v>
          </cell>
          <cell r="X156">
            <v>1505.2472693994462</v>
          </cell>
          <cell r="Y156"/>
          <cell r="Z156">
            <v>392640</v>
          </cell>
          <cell r="AA156"/>
          <cell r="AJ156">
            <v>5629.7524335508606</v>
          </cell>
          <cell r="AK156">
            <v>10885.624602950307</v>
          </cell>
        </row>
        <row r="157">
          <cell r="B157">
            <v>45139</v>
          </cell>
          <cell r="C157">
            <v>45169</v>
          </cell>
          <cell r="D157"/>
          <cell r="E157"/>
          <cell r="F157">
            <v>45806</v>
          </cell>
          <cell r="G157">
            <v>0</v>
          </cell>
          <cell r="H157">
            <v>0</v>
          </cell>
          <cell r="I157">
            <v>45806</v>
          </cell>
          <cell r="J157">
            <v>45806</v>
          </cell>
          <cell r="K157">
            <v>0</v>
          </cell>
          <cell r="L157">
            <v>564908.38</v>
          </cell>
          <cell r="M157">
            <v>0</v>
          </cell>
          <cell r="N157">
            <v>45806</v>
          </cell>
          <cell r="O157">
            <v>519102.38</v>
          </cell>
          <cell r="P157">
            <v>0</v>
          </cell>
          <cell r="Q157">
            <v>4428457.6300000008</v>
          </cell>
          <cell r="R157">
            <v>4428457.6300000008</v>
          </cell>
          <cell r="S157">
            <v>184450</v>
          </cell>
          <cell r="T157">
            <v>0</v>
          </cell>
          <cell r="U157">
            <v>0</v>
          </cell>
          <cell r="V157">
            <v>374635</v>
          </cell>
          <cell r="W157">
            <v>1850.7083657534247</v>
          </cell>
          <cell r="X157">
            <v>0</v>
          </cell>
          <cell r="Y157"/>
          <cell r="Z157">
            <v>380458.38</v>
          </cell>
          <cell r="AA157"/>
          <cell r="AJ157">
            <v>5629.7524335508606</v>
          </cell>
          <cell r="AK157">
            <v>7480.4607993042855</v>
          </cell>
        </row>
        <row r="158">
          <cell r="B158">
            <v>45170</v>
          </cell>
          <cell r="C158">
            <v>45199</v>
          </cell>
          <cell r="D158"/>
          <cell r="E158"/>
          <cell r="F158">
            <v>40999.989999999991</v>
          </cell>
          <cell r="G158">
            <v>0</v>
          </cell>
          <cell r="H158">
            <v>0</v>
          </cell>
          <cell r="I158">
            <v>40999.989999999991</v>
          </cell>
          <cell r="J158">
            <v>40999.989999999991</v>
          </cell>
          <cell r="K158">
            <v>0</v>
          </cell>
          <cell r="L158">
            <v>545268.75</v>
          </cell>
          <cell r="M158">
            <v>0</v>
          </cell>
          <cell r="N158">
            <v>40999.989999999991</v>
          </cell>
          <cell r="O158">
            <v>504268.76</v>
          </cell>
          <cell r="P158">
            <v>0</v>
          </cell>
          <cell r="Q158">
            <v>3924188.8699999996</v>
          </cell>
          <cell r="R158">
            <v>3924188.8699999996</v>
          </cell>
          <cell r="S158">
            <v>177940</v>
          </cell>
          <cell r="T158">
            <v>0</v>
          </cell>
          <cell r="U158">
            <v>0</v>
          </cell>
          <cell r="V158">
            <v>552575</v>
          </cell>
          <cell r="W158">
            <v>3475.1440794520549</v>
          </cell>
          <cell r="X158">
            <v>0</v>
          </cell>
          <cell r="Y158"/>
          <cell r="Z158">
            <v>367328.75</v>
          </cell>
          <cell r="AA158"/>
          <cell r="AJ158">
            <v>5629.7524335508606</v>
          </cell>
          <cell r="AK158">
            <v>9104.8965130029155</v>
          </cell>
        </row>
        <row r="159">
          <cell r="B159">
            <v>45200</v>
          </cell>
          <cell r="C159">
            <v>45230</v>
          </cell>
          <cell r="D159"/>
          <cell r="E159"/>
          <cell r="F159">
            <v>36331.31</v>
          </cell>
          <cell r="G159">
            <v>0</v>
          </cell>
          <cell r="H159">
            <v>0</v>
          </cell>
          <cell r="I159">
            <v>36331.31</v>
          </cell>
          <cell r="J159">
            <v>36331.31</v>
          </cell>
          <cell r="K159">
            <v>0</v>
          </cell>
          <cell r="L159">
            <v>447350.25</v>
          </cell>
          <cell r="M159">
            <v>0</v>
          </cell>
          <cell r="N159">
            <v>36331.31</v>
          </cell>
          <cell r="O159">
            <v>411018.94</v>
          </cell>
          <cell r="P159">
            <v>0</v>
          </cell>
          <cell r="Q159">
            <v>3513169.93</v>
          </cell>
          <cell r="R159">
            <v>3513169.93</v>
          </cell>
          <cell r="S159">
            <v>146010</v>
          </cell>
          <cell r="T159">
            <v>552575</v>
          </cell>
          <cell r="U159">
            <v>0</v>
          </cell>
          <cell r="V159">
            <v>146010</v>
          </cell>
          <cell r="W159">
            <v>5090.2854410958907</v>
          </cell>
          <cell r="X159">
            <v>1690.3517716033648</v>
          </cell>
          <cell r="Y159"/>
          <cell r="Z159">
            <v>301340.25</v>
          </cell>
          <cell r="AA159"/>
          <cell r="AJ159">
            <v>5798.6450065573854</v>
          </cell>
          <cell r="AK159">
            <v>12579.282219256642</v>
          </cell>
        </row>
        <row r="160">
          <cell r="B160">
            <v>45231</v>
          </cell>
          <cell r="C160">
            <v>45260</v>
          </cell>
          <cell r="D160"/>
          <cell r="E160"/>
          <cell r="F160">
            <v>32526</v>
          </cell>
          <cell r="G160">
            <v>0</v>
          </cell>
          <cell r="H160">
            <v>0</v>
          </cell>
          <cell r="I160">
            <v>32526</v>
          </cell>
          <cell r="J160">
            <v>32526</v>
          </cell>
          <cell r="K160">
            <v>0</v>
          </cell>
          <cell r="L160">
            <v>377625</v>
          </cell>
          <cell r="M160">
            <v>0</v>
          </cell>
          <cell r="N160">
            <v>32526</v>
          </cell>
          <cell r="O160">
            <v>345099</v>
          </cell>
          <cell r="P160">
            <v>0</v>
          </cell>
          <cell r="Q160">
            <v>3168070.9299999997</v>
          </cell>
          <cell r="R160">
            <v>3168070.9299999997</v>
          </cell>
          <cell r="S160">
            <v>123225</v>
          </cell>
          <cell r="T160">
            <v>0</v>
          </cell>
          <cell r="U160">
            <v>0</v>
          </cell>
          <cell r="V160">
            <v>269235</v>
          </cell>
          <cell r="W160">
            <v>1370.7989794520547</v>
          </cell>
          <cell r="X160">
            <v>0</v>
          </cell>
          <cell r="Y160"/>
          <cell r="Z160">
            <v>254400</v>
          </cell>
          <cell r="AA160"/>
          <cell r="AJ160">
            <v>5798.6450065573854</v>
          </cell>
          <cell r="AK160">
            <v>7169.4439860094399</v>
          </cell>
        </row>
        <row r="161">
          <cell r="B161">
            <v>45261</v>
          </cell>
          <cell r="C161">
            <v>45291</v>
          </cell>
          <cell r="D161"/>
          <cell r="E161"/>
          <cell r="F161">
            <v>29330.95</v>
          </cell>
          <cell r="G161">
            <v>0</v>
          </cell>
          <cell r="H161">
            <v>0</v>
          </cell>
          <cell r="I161">
            <v>29330.95</v>
          </cell>
          <cell r="J161">
            <v>29330.95</v>
          </cell>
          <cell r="K161">
            <v>0</v>
          </cell>
          <cell r="L161">
            <v>302575</v>
          </cell>
          <cell r="M161">
            <v>0</v>
          </cell>
          <cell r="N161">
            <v>29330.95</v>
          </cell>
          <cell r="O161">
            <v>273244.05</v>
          </cell>
          <cell r="P161">
            <v>0</v>
          </cell>
          <cell r="Q161">
            <v>2894826.88</v>
          </cell>
          <cell r="R161">
            <v>2894826.88</v>
          </cell>
          <cell r="S161">
            <v>98735</v>
          </cell>
          <cell r="T161">
            <v>0</v>
          </cell>
          <cell r="U161">
            <v>0</v>
          </cell>
          <cell r="V161">
            <v>367970</v>
          </cell>
          <cell r="W161">
            <v>2570.5252657534247</v>
          </cell>
          <cell r="X161">
            <v>0</v>
          </cell>
          <cell r="Y161"/>
          <cell r="Z161">
            <v>203840</v>
          </cell>
          <cell r="AA161"/>
          <cell r="AJ161">
            <v>5798.6450065573854</v>
          </cell>
          <cell r="AK161">
            <v>8369.1702723108101</v>
          </cell>
        </row>
        <row r="162">
          <cell r="B162">
            <v>45292</v>
          </cell>
          <cell r="C162">
            <v>45322</v>
          </cell>
          <cell r="D162"/>
          <cell r="E162"/>
          <cell r="F162">
            <v>26801.180000000004</v>
          </cell>
          <cell r="G162">
            <v>0</v>
          </cell>
          <cell r="H162">
            <v>0</v>
          </cell>
          <cell r="I162">
            <v>26801.180000000004</v>
          </cell>
          <cell r="J162">
            <v>26801.180000000004</v>
          </cell>
          <cell r="K162">
            <v>0</v>
          </cell>
          <cell r="L162">
            <v>189525</v>
          </cell>
          <cell r="M162">
            <v>0</v>
          </cell>
          <cell r="N162">
            <v>26801.180000000004</v>
          </cell>
          <cell r="O162">
            <v>162723.82</v>
          </cell>
          <cell r="P162">
            <v>0</v>
          </cell>
          <cell r="Q162">
            <v>2732103.06</v>
          </cell>
          <cell r="R162">
            <v>2732103.06</v>
          </cell>
          <cell r="S162">
            <v>61845</v>
          </cell>
          <cell r="T162">
            <v>367970</v>
          </cell>
          <cell r="U162">
            <v>0</v>
          </cell>
          <cell r="V162">
            <v>61845</v>
          </cell>
          <cell r="W162">
            <v>3378.9451767123287</v>
          </cell>
          <cell r="X162">
            <v>1578.883609492146</v>
          </cell>
          <cell r="Y162"/>
          <cell r="Z162">
            <v>127680</v>
          </cell>
          <cell r="AA162"/>
          <cell r="AJ162">
            <v>5798.6450065573854</v>
          </cell>
          <cell r="AK162">
            <v>10756.473792761859</v>
          </cell>
        </row>
        <row r="163">
          <cell r="B163">
            <v>45323</v>
          </cell>
          <cell r="C163">
            <v>45351</v>
          </cell>
          <cell r="D163"/>
          <cell r="E163"/>
          <cell r="F163">
            <v>25294.629999999997</v>
          </cell>
          <cell r="G163">
            <v>0</v>
          </cell>
          <cell r="H163">
            <v>0</v>
          </cell>
          <cell r="I163">
            <v>25294.629999999997</v>
          </cell>
          <cell r="J163">
            <v>25294.629999999997</v>
          </cell>
          <cell r="K163">
            <v>0</v>
          </cell>
          <cell r="L163">
            <v>166250</v>
          </cell>
          <cell r="M163">
            <v>0</v>
          </cell>
          <cell r="N163">
            <v>25294.629999999997</v>
          </cell>
          <cell r="O163">
            <v>140955.37</v>
          </cell>
          <cell r="P163">
            <v>0</v>
          </cell>
          <cell r="Q163">
            <v>2591147.69</v>
          </cell>
          <cell r="R163">
            <v>2591147.69</v>
          </cell>
          <cell r="S163">
            <v>54250</v>
          </cell>
          <cell r="T163">
            <v>0</v>
          </cell>
          <cell r="U163">
            <v>0</v>
          </cell>
          <cell r="V163">
            <v>116095</v>
          </cell>
          <cell r="W163">
            <v>562.42624794520543</v>
          </cell>
          <cell r="X163">
            <v>0</v>
          </cell>
          <cell r="Y163"/>
          <cell r="Z163">
            <v>112000</v>
          </cell>
          <cell r="AA163"/>
          <cell r="AJ163">
            <v>5798.6450065573854</v>
          </cell>
          <cell r="AK163">
            <v>6361.0712545025908</v>
          </cell>
        </row>
        <row r="164">
          <cell r="B164">
            <v>45352</v>
          </cell>
          <cell r="C164">
            <v>45382</v>
          </cell>
          <cell r="D164"/>
          <cell r="E164"/>
          <cell r="F164">
            <v>23989.64</v>
          </cell>
          <cell r="G164">
            <v>0</v>
          </cell>
          <cell r="H164">
            <v>0</v>
          </cell>
          <cell r="I164">
            <v>23989.64</v>
          </cell>
          <cell r="J164">
            <v>23989.64</v>
          </cell>
          <cell r="K164">
            <v>0</v>
          </cell>
          <cell r="L164">
            <v>206150</v>
          </cell>
          <cell r="M164">
            <v>0</v>
          </cell>
          <cell r="N164">
            <v>23989.64</v>
          </cell>
          <cell r="O164">
            <v>182160.36000000002</v>
          </cell>
          <cell r="P164">
            <v>0</v>
          </cell>
          <cell r="Q164">
            <v>2408987.33</v>
          </cell>
          <cell r="R164">
            <v>2408987.33</v>
          </cell>
          <cell r="S164">
            <v>67270</v>
          </cell>
          <cell r="T164">
            <v>0</v>
          </cell>
          <cell r="U164">
            <v>0</v>
          </cell>
          <cell r="V164">
            <v>183365</v>
          </cell>
          <cell r="W164">
            <v>1115.9355794520548</v>
          </cell>
          <cell r="X164">
            <v>0</v>
          </cell>
          <cell r="Y164"/>
          <cell r="Z164">
            <v>138880</v>
          </cell>
          <cell r="AA164"/>
          <cell r="AJ164">
            <v>5798.6450065573854</v>
          </cell>
          <cell r="AK164">
            <v>6914.5805860094406</v>
          </cell>
        </row>
        <row r="165">
          <cell r="B165">
            <v>45383</v>
          </cell>
          <cell r="C165">
            <v>45412</v>
          </cell>
          <cell r="D165"/>
          <cell r="E165"/>
          <cell r="F165">
            <v>22303.119999999999</v>
          </cell>
          <cell r="G165">
            <v>0</v>
          </cell>
          <cell r="H165">
            <v>0</v>
          </cell>
          <cell r="I165">
            <v>22303.119999999999</v>
          </cell>
          <cell r="J165">
            <v>22303.119999999999</v>
          </cell>
          <cell r="K165">
            <v>0</v>
          </cell>
          <cell r="L165">
            <v>253882.1</v>
          </cell>
          <cell r="M165">
            <v>0</v>
          </cell>
          <cell r="N165">
            <v>22303.119999999999</v>
          </cell>
          <cell r="O165">
            <v>231578.97999999998</v>
          </cell>
          <cell r="P165">
            <v>0</v>
          </cell>
          <cell r="Q165">
            <v>2177408.35</v>
          </cell>
          <cell r="R165">
            <v>2177408.35</v>
          </cell>
          <cell r="S165">
            <v>82925</v>
          </cell>
          <cell r="T165">
            <v>183365</v>
          </cell>
          <cell r="U165">
            <v>0</v>
          </cell>
          <cell r="V165">
            <v>82925</v>
          </cell>
          <cell r="W165">
            <v>1643.8264684931507</v>
          </cell>
          <cell r="X165">
            <v>967.8335226134011</v>
          </cell>
          <cell r="Y165"/>
          <cell r="Z165">
            <v>170957.1</v>
          </cell>
          <cell r="AA165"/>
          <cell r="AJ165">
            <v>5798.6450065573854</v>
          </cell>
          <cell r="AK165">
            <v>8410.3049976639377</v>
          </cell>
        </row>
        <row r="166">
          <cell r="B166">
            <v>45413</v>
          </cell>
          <cell r="C166">
            <v>45443</v>
          </cell>
          <cell r="D166"/>
          <cell r="E166"/>
          <cell r="F166">
            <v>20159.090000000004</v>
          </cell>
          <cell r="G166">
            <v>0</v>
          </cell>
          <cell r="H166">
            <v>0</v>
          </cell>
          <cell r="I166">
            <v>20159.090000000004</v>
          </cell>
          <cell r="J166">
            <v>20159.090000000004</v>
          </cell>
          <cell r="K166">
            <v>0</v>
          </cell>
          <cell r="L166">
            <v>358625</v>
          </cell>
          <cell r="M166">
            <v>0</v>
          </cell>
          <cell r="N166">
            <v>20159.090000000004</v>
          </cell>
          <cell r="O166">
            <v>338465.91000000003</v>
          </cell>
          <cell r="P166">
            <v>0</v>
          </cell>
          <cell r="Q166">
            <v>1838942.44</v>
          </cell>
          <cell r="R166">
            <v>1838942.44</v>
          </cell>
          <cell r="S166">
            <v>117025</v>
          </cell>
          <cell r="T166">
            <v>0</v>
          </cell>
          <cell r="U166">
            <v>0</v>
          </cell>
          <cell r="V166">
            <v>199950</v>
          </cell>
          <cell r="W166">
            <v>818.0916986301371</v>
          </cell>
          <cell r="X166">
            <v>0</v>
          </cell>
          <cell r="Y166"/>
          <cell r="Z166">
            <v>241600</v>
          </cell>
          <cell r="AA166"/>
          <cell r="AJ166">
            <v>5798.6450065573854</v>
          </cell>
          <cell r="AK166">
            <v>6616.7367051875226</v>
          </cell>
        </row>
        <row r="167">
          <cell r="B167">
            <v>45444</v>
          </cell>
          <cell r="C167">
            <v>45473</v>
          </cell>
          <cell r="D167"/>
          <cell r="E167"/>
          <cell r="F167">
            <v>17025.490000000002</v>
          </cell>
          <cell r="G167">
            <v>0</v>
          </cell>
          <cell r="H167">
            <v>0</v>
          </cell>
          <cell r="I167">
            <v>17025.490000000002</v>
          </cell>
          <cell r="J167">
            <v>17025.490000000002</v>
          </cell>
          <cell r="K167">
            <v>0</v>
          </cell>
          <cell r="L167">
            <v>405650</v>
          </cell>
          <cell r="M167">
            <v>0</v>
          </cell>
          <cell r="N167">
            <v>17025.490000000002</v>
          </cell>
          <cell r="O167">
            <v>388624.51</v>
          </cell>
          <cell r="P167">
            <v>0</v>
          </cell>
          <cell r="Q167">
            <v>1450317.9300000002</v>
          </cell>
          <cell r="R167">
            <v>1450317.9300000002</v>
          </cell>
          <cell r="S167">
            <v>132370</v>
          </cell>
          <cell r="T167">
            <v>0</v>
          </cell>
          <cell r="U167">
            <v>0</v>
          </cell>
          <cell r="V167">
            <v>332320</v>
          </cell>
          <cell r="W167">
            <v>1866.1360465753426</v>
          </cell>
          <cell r="X167">
            <v>0</v>
          </cell>
          <cell r="Y167"/>
          <cell r="Z167">
            <v>273280</v>
          </cell>
          <cell r="AA167"/>
          <cell r="AJ167">
            <v>5798.6450065573854</v>
          </cell>
          <cell r="AK167">
            <v>7664.7810531327277</v>
          </cell>
        </row>
        <row r="168">
          <cell r="B168">
            <v>45474</v>
          </cell>
          <cell r="C168">
            <v>45504</v>
          </cell>
          <cell r="D168"/>
          <cell r="E168"/>
          <cell r="F168">
            <v>13427.48</v>
          </cell>
          <cell r="G168">
            <v>0</v>
          </cell>
          <cell r="H168">
            <v>0</v>
          </cell>
          <cell r="I168">
            <v>13427.48</v>
          </cell>
          <cell r="J168">
            <v>13427.48</v>
          </cell>
          <cell r="K168">
            <v>0</v>
          </cell>
          <cell r="L168">
            <v>427379.35</v>
          </cell>
          <cell r="M168">
            <v>0</v>
          </cell>
          <cell r="N168">
            <v>13427.48</v>
          </cell>
          <cell r="O168">
            <v>413951.87</v>
          </cell>
          <cell r="P168">
            <v>0</v>
          </cell>
          <cell r="Q168">
            <v>1036366.0600000002</v>
          </cell>
          <cell r="R168">
            <v>1036366.0600000002</v>
          </cell>
          <cell r="S168">
            <v>139500</v>
          </cell>
          <cell r="T168">
            <v>332320</v>
          </cell>
          <cell r="U168">
            <v>0</v>
          </cell>
          <cell r="V168">
            <v>139500</v>
          </cell>
          <cell r="W168">
            <v>3077.0438630136987</v>
          </cell>
          <cell r="X168">
            <v>1296.7393449092344</v>
          </cell>
          <cell r="Y168"/>
          <cell r="Z168">
            <v>287879.34999999998</v>
          </cell>
          <cell r="AA168"/>
          <cell r="AJ168">
            <v>5798.6450065573854</v>
          </cell>
          <cell r="AK168">
            <v>10172.428214480318</v>
          </cell>
        </row>
        <row r="169">
          <cell r="B169">
            <v>45505</v>
          </cell>
          <cell r="C169">
            <v>45535</v>
          </cell>
          <cell r="D169"/>
          <cell r="E169"/>
          <cell r="F169">
            <v>9594.98</v>
          </cell>
          <cell r="G169">
            <v>0</v>
          </cell>
          <cell r="H169">
            <v>0</v>
          </cell>
          <cell r="I169">
            <v>9594.98</v>
          </cell>
          <cell r="J169">
            <v>9594.98</v>
          </cell>
          <cell r="K169">
            <v>0</v>
          </cell>
          <cell r="L169">
            <v>341621.8</v>
          </cell>
          <cell r="M169">
            <v>0</v>
          </cell>
          <cell r="N169">
            <v>9594.98</v>
          </cell>
          <cell r="O169">
            <v>332026.82</v>
          </cell>
          <cell r="P169">
            <v>0</v>
          </cell>
          <cell r="Q169">
            <v>704339.24</v>
          </cell>
          <cell r="R169">
            <v>704339.24</v>
          </cell>
          <cell r="S169">
            <v>110980</v>
          </cell>
          <cell r="T169">
            <v>0</v>
          </cell>
          <cell r="U169">
            <v>0</v>
          </cell>
          <cell r="V169">
            <v>250480</v>
          </cell>
          <cell r="W169">
            <v>1350.0871999999999</v>
          </cell>
          <cell r="X169">
            <v>0</v>
          </cell>
          <cell r="Y169"/>
          <cell r="Z169">
            <v>229099.41999999998</v>
          </cell>
          <cell r="AA169"/>
          <cell r="AJ169">
            <v>5798.6450065573854</v>
          </cell>
          <cell r="AK169">
            <v>7148.7322065573853</v>
          </cell>
        </row>
        <row r="170">
          <cell r="B170">
            <v>45536</v>
          </cell>
          <cell r="C170">
            <v>45565</v>
          </cell>
          <cell r="D170"/>
          <cell r="E170"/>
          <cell r="F170">
            <v>6520.9900000000007</v>
          </cell>
          <cell r="G170">
            <v>0</v>
          </cell>
          <cell r="H170">
            <v>0</v>
          </cell>
          <cell r="I170">
            <v>6520.9900000000007</v>
          </cell>
          <cell r="J170">
            <v>6520.9900000000007</v>
          </cell>
          <cell r="K170">
            <v>0</v>
          </cell>
          <cell r="L170">
            <v>87161.510000000009</v>
          </cell>
          <cell r="M170">
            <v>0</v>
          </cell>
          <cell r="N170">
            <v>6520.9900000000007</v>
          </cell>
          <cell r="O170">
            <v>80640.52</v>
          </cell>
          <cell r="P170">
            <v>0</v>
          </cell>
          <cell r="Q170">
            <v>623698.72</v>
          </cell>
          <cell r="R170">
            <v>623698.72</v>
          </cell>
          <cell r="S170">
            <v>28520</v>
          </cell>
          <cell r="T170">
            <v>0</v>
          </cell>
          <cell r="U170">
            <v>0</v>
          </cell>
          <cell r="V170">
            <v>279000</v>
          </cell>
          <cell r="W170">
            <v>2295.9408547945204</v>
          </cell>
          <cell r="X170">
            <v>0</v>
          </cell>
          <cell r="Y170"/>
          <cell r="Z170">
            <v>58641.51</v>
          </cell>
          <cell r="AA170"/>
          <cell r="AJ170">
            <v>5798.6450065573854</v>
          </cell>
          <cell r="AK170">
            <v>8094.5858613519058</v>
          </cell>
        </row>
        <row r="171">
          <cell r="B171">
            <v>45566</v>
          </cell>
          <cell r="C171">
            <v>45596</v>
          </cell>
          <cell r="D171"/>
          <cell r="E171"/>
          <cell r="F171">
            <v>5774.3799999999992</v>
          </cell>
          <cell r="G171">
            <v>0</v>
          </cell>
          <cell r="H171">
            <v>0</v>
          </cell>
          <cell r="I171">
            <v>5774.3799999999992</v>
          </cell>
          <cell r="J171">
            <v>5774.3799999999992</v>
          </cell>
          <cell r="K171">
            <v>0</v>
          </cell>
          <cell r="L171">
            <v>80275</v>
          </cell>
          <cell r="M171">
            <v>0</v>
          </cell>
          <cell r="N171">
            <v>5774.3799999999992</v>
          </cell>
          <cell r="O171">
            <v>74500.62</v>
          </cell>
          <cell r="P171">
            <v>0</v>
          </cell>
          <cell r="Q171">
            <v>549198.1</v>
          </cell>
          <cell r="R171">
            <v>549198.1</v>
          </cell>
          <cell r="S171">
            <v>26195</v>
          </cell>
          <cell r="T171">
            <v>279000</v>
          </cell>
          <cell r="U171">
            <v>0</v>
          </cell>
          <cell r="V171">
            <v>26195</v>
          </cell>
          <cell r="W171">
            <v>2555.6637383561642</v>
          </cell>
          <cell r="X171">
            <v>651.33970647637</v>
          </cell>
          <cell r="Y171"/>
          <cell r="Z171">
            <v>54080</v>
          </cell>
          <cell r="AA171"/>
          <cell r="AJ171">
            <v>5972.6043567541092</v>
          </cell>
          <cell r="AK171">
            <v>9179.6078015866442</v>
          </cell>
        </row>
        <row r="172">
          <cell r="B172">
            <v>45597</v>
          </cell>
          <cell r="C172">
            <v>45626</v>
          </cell>
          <cell r="D172"/>
          <cell r="E172"/>
          <cell r="F172">
            <v>5084.6399999999994</v>
          </cell>
          <cell r="G172">
            <v>0</v>
          </cell>
          <cell r="H172">
            <v>0</v>
          </cell>
          <cell r="I172">
            <v>5084.6399999999994</v>
          </cell>
          <cell r="J172">
            <v>5084.6399999999994</v>
          </cell>
          <cell r="K172">
            <v>0</v>
          </cell>
          <cell r="L172">
            <v>69350</v>
          </cell>
          <cell r="M172">
            <v>0</v>
          </cell>
          <cell r="N172">
            <v>5084.6399999999994</v>
          </cell>
          <cell r="O172">
            <v>64265.36</v>
          </cell>
          <cell r="P172">
            <v>0</v>
          </cell>
          <cell r="Q172">
            <v>484932.74</v>
          </cell>
          <cell r="R172">
            <v>484932.74</v>
          </cell>
          <cell r="S172">
            <v>22630</v>
          </cell>
          <cell r="T172">
            <v>0</v>
          </cell>
          <cell r="U172">
            <v>0</v>
          </cell>
          <cell r="V172">
            <v>48825</v>
          </cell>
          <cell r="W172">
            <v>246.08802191780825</v>
          </cell>
          <cell r="X172">
            <v>0</v>
          </cell>
          <cell r="Y172"/>
          <cell r="Z172">
            <v>46720</v>
          </cell>
          <cell r="AA172"/>
          <cell r="AJ172">
            <v>5972.6043567541092</v>
          </cell>
          <cell r="AK172">
            <v>6218.6923786719171</v>
          </cell>
        </row>
        <row r="173">
          <cell r="B173">
            <v>45627</v>
          </cell>
          <cell r="C173">
            <v>45657</v>
          </cell>
          <cell r="D173"/>
          <cell r="E173"/>
          <cell r="F173">
            <v>4489.66</v>
          </cell>
          <cell r="G173">
            <v>0</v>
          </cell>
          <cell r="H173">
            <v>0</v>
          </cell>
          <cell r="I173">
            <v>4489.66</v>
          </cell>
          <cell r="J173">
            <v>4489.66</v>
          </cell>
          <cell r="K173">
            <v>0</v>
          </cell>
          <cell r="L173">
            <v>57000</v>
          </cell>
          <cell r="M173">
            <v>0</v>
          </cell>
          <cell r="N173">
            <v>4489.66</v>
          </cell>
          <cell r="O173">
            <v>52510.34</v>
          </cell>
          <cell r="P173">
            <v>0</v>
          </cell>
          <cell r="Q173">
            <v>432422.40000000002</v>
          </cell>
          <cell r="R173">
            <v>432422.40000000002</v>
          </cell>
          <cell r="S173">
            <v>18600</v>
          </cell>
          <cell r="T173">
            <v>0</v>
          </cell>
          <cell r="U173">
            <v>0</v>
          </cell>
          <cell r="V173">
            <v>67425</v>
          </cell>
          <cell r="W173">
            <v>466.36888356164383</v>
          </cell>
          <cell r="X173">
            <v>0</v>
          </cell>
          <cell r="Y173"/>
          <cell r="Z173">
            <v>38400</v>
          </cell>
          <cell r="AA173"/>
          <cell r="AJ173">
            <v>5972.6043567541092</v>
          </cell>
          <cell r="AK173">
            <v>6438.9732403157532</v>
          </cell>
        </row>
        <row r="174">
          <cell r="B174">
            <v>45658</v>
          </cell>
          <cell r="C174">
            <v>45688</v>
          </cell>
          <cell r="D174"/>
          <cell r="E174"/>
          <cell r="F174">
            <v>969.24</v>
          </cell>
          <cell r="G174">
            <v>0</v>
          </cell>
          <cell r="H174">
            <v>0</v>
          </cell>
          <cell r="I174">
            <v>969.24</v>
          </cell>
          <cell r="J174">
            <v>969.24</v>
          </cell>
          <cell r="K174">
            <v>0</v>
          </cell>
          <cell r="L174">
            <v>17100</v>
          </cell>
          <cell r="M174">
            <v>0</v>
          </cell>
          <cell r="N174">
            <v>969.24</v>
          </cell>
          <cell r="O174">
            <v>16130.76</v>
          </cell>
          <cell r="P174">
            <v>0</v>
          </cell>
          <cell r="Q174">
            <v>88558.47</v>
          </cell>
          <cell r="R174">
            <v>88558.47</v>
          </cell>
          <cell r="S174">
            <v>5580</v>
          </cell>
          <cell r="T174">
            <v>67425</v>
          </cell>
          <cell r="U174">
            <v>0</v>
          </cell>
          <cell r="V174">
            <v>5580</v>
          </cell>
          <cell r="W174">
            <v>617.39030958904107</v>
          </cell>
          <cell r="X174">
            <v>233.4073172477984</v>
          </cell>
          <cell r="Y174"/>
          <cell r="Z174">
            <v>11520</v>
          </cell>
          <cell r="AA174"/>
          <cell r="AJ174">
            <v>5972.6043567541092</v>
          </cell>
          <cell r="AK174">
            <v>6823.4019835909485</v>
          </cell>
        </row>
        <row r="175">
          <cell r="B175">
            <v>45689</v>
          </cell>
          <cell r="C175">
            <v>45716</v>
          </cell>
          <cell r="D175"/>
          <cell r="E175"/>
          <cell r="F175">
            <v>819.9</v>
          </cell>
          <cell r="G175">
            <v>0</v>
          </cell>
          <cell r="H175">
            <v>0</v>
          </cell>
          <cell r="I175">
            <v>819.9</v>
          </cell>
          <cell r="J175">
            <v>819.9</v>
          </cell>
          <cell r="K175">
            <v>0</v>
          </cell>
          <cell r="L175">
            <v>14725</v>
          </cell>
          <cell r="M175">
            <v>0</v>
          </cell>
          <cell r="N175">
            <v>819.9</v>
          </cell>
          <cell r="O175">
            <v>13905.099999999999</v>
          </cell>
          <cell r="P175">
            <v>0</v>
          </cell>
          <cell r="Q175">
            <v>74653.37</v>
          </cell>
          <cell r="R175">
            <v>74653.37</v>
          </cell>
          <cell r="S175">
            <v>4805</v>
          </cell>
          <cell r="T175">
            <v>0</v>
          </cell>
          <cell r="U175">
            <v>0</v>
          </cell>
          <cell r="V175">
            <v>10385</v>
          </cell>
          <cell r="W175">
            <v>49.019450684931513</v>
          </cell>
          <cell r="X175">
            <v>0</v>
          </cell>
          <cell r="Y175"/>
          <cell r="Z175">
            <v>9920</v>
          </cell>
          <cell r="AA175"/>
          <cell r="AJ175">
            <v>5972.6043567541092</v>
          </cell>
          <cell r="AK175">
            <v>6021.6238074390403</v>
          </cell>
        </row>
        <row r="176">
          <cell r="B176">
            <v>45717</v>
          </cell>
          <cell r="C176">
            <v>45747</v>
          </cell>
          <cell r="D176"/>
          <cell r="E176"/>
          <cell r="F176">
            <v>691.16</v>
          </cell>
          <cell r="G176">
            <v>0</v>
          </cell>
          <cell r="H176">
            <v>0</v>
          </cell>
          <cell r="I176">
            <v>691.16</v>
          </cell>
          <cell r="J176">
            <v>691.16</v>
          </cell>
          <cell r="K176">
            <v>0</v>
          </cell>
          <cell r="L176">
            <v>18050</v>
          </cell>
          <cell r="M176">
            <v>0</v>
          </cell>
          <cell r="N176">
            <v>691.16</v>
          </cell>
          <cell r="O176">
            <v>17358.84</v>
          </cell>
          <cell r="P176">
            <v>0</v>
          </cell>
          <cell r="Q176">
            <v>57294.53</v>
          </cell>
          <cell r="R176">
            <v>57294.53</v>
          </cell>
          <cell r="S176">
            <v>5890</v>
          </cell>
          <cell r="T176">
            <v>0</v>
          </cell>
          <cell r="U176">
            <v>0</v>
          </cell>
          <cell r="V176">
            <v>16275</v>
          </cell>
          <cell r="W176">
            <v>99.784541095890418</v>
          </cell>
          <cell r="X176">
            <v>0</v>
          </cell>
          <cell r="Y176"/>
          <cell r="Z176">
            <v>12160</v>
          </cell>
          <cell r="AA176"/>
          <cell r="AJ176">
            <v>5972.6043567541092</v>
          </cell>
          <cell r="AK176">
            <v>6072.3888978499999</v>
          </cell>
        </row>
        <row r="177">
          <cell r="B177">
            <v>45748</v>
          </cell>
          <cell r="C177">
            <v>45777</v>
          </cell>
          <cell r="D177"/>
          <cell r="E177"/>
          <cell r="F177">
            <v>530.45000000000005</v>
          </cell>
          <cell r="G177">
            <v>0</v>
          </cell>
          <cell r="H177">
            <v>0</v>
          </cell>
          <cell r="I177">
            <v>530.45000000000005</v>
          </cell>
          <cell r="J177">
            <v>530.45000000000005</v>
          </cell>
          <cell r="K177">
            <v>0</v>
          </cell>
          <cell r="L177">
            <v>24225</v>
          </cell>
          <cell r="M177">
            <v>0</v>
          </cell>
          <cell r="N177">
            <v>530.45000000000005</v>
          </cell>
          <cell r="O177">
            <v>23694.550000000003</v>
          </cell>
          <cell r="P177">
            <v>0</v>
          </cell>
          <cell r="Q177">
            <v>33599.979999999996</v>
          </cell>
          <cell r="R177">
            <v>33599.979999999996</v>
          </cell>
          <cell r="S177">
            <v>7905</v>
          </cell>
          <cell r="T177">
            <v>16275</v>
          </cell>
          <cell r="U177">
            <v>0</v>
          </cell>
          <cell r="V177">
            <v>7905</v>
          </cell>
          <cell r="W177">
            <v>146.06758356164383</v>
          </cell>
          <cell r="X177">
            <v>0</v>
          </cell>
          <cell r="Y177"/>
          <cell r="Z177">
            <v>16320</v>
          </cell>
          <cell r="AA177"/>
          <cell r="AJ177">
            <v>5972.6043567541092</v>
          </cell>
          <cell r="AK177">
            <v>6118.6719403157531</v>
          </cell>
        </row>
        <row r="178">
          <cell r="B178">
            <v>45778</v>
          </cell>
          <cell r="C178">
            <v>45808</v>
          </cell>
          <cell r="D178"/>
          <cell r="E178"/>
          <cell r="F178">
            <v>311.08</v>
          </cell>
          <cell r="G178">
            <v>0</v>
          </cell>
          <cell r="H178">
            <v>0</v>
          </cell>
          <cell r="I178">
            <v>311.08</v>
          </cell>
          <cell r="J178">
            <v>311.08</v>
          </cell>
          <cell r="K178">
            <v>0</v>
          </cell>
          <cell r="L178">
            <v>32586.059999999998</v>
          </cell>
          <cell r="M178">
            <v>0</v>
          </cell>
          <cell r="N178">
            <v>311.08</v>
          </cell>
          <cell r="O178">
            <v>32274.98</v>
          </cell>
          <cell r="P178">
            <v>0</v>
          </cell>
          <cell r="Q178">
            <v>1325</v>
          </cell>
          <cell r="R178">
            <v>1325</v>
          </cell>
          <cell r="S178">
            <v>10695</v>
          </cell>
          <cell r="T178">
            <v>0</v>
          </cell>
          <cell r="U178">
            <v>0</v>
          </cell>
          <cell r="V178">
            <v>18600</v>
          </cell>
          <cell r="W178">
            <v>77.846095890410965</v>
          </cell>
          <cell r="X178">
            <v>0</v>
          </cell>
          <cell r="Y178"/>
          <cell r="Z178">
            <v>21891.059999999998</v>
          </cell>
          <cell r="AA178"/>
          <cell r="AJ178">
            <v>5972.6043567541092</v>
          </cell>
          <cell r="AK178">
            <v>6050.4504526445198</v>
          </cell>
        </row>
        <row r="179">
          <cell r="B179">
            <v>45809</v>
          </cell>
          <cell r="C179">
            <v>45838</v>
          </cell>
          <cell r="D179"/>
          <cell r="E179"/>
          <cell r="F179">
            <v>12.27</v>
          </cell>
          <cell r="G179">
            <v>0</v>
          </cell>
          <cell r="H179">
            <v>0</v>
          </cell>
          <cell r="I179">
            <v>12.27</v>
          </cell>
          <cell r="J179">
            <v>12.27</v>
          </cell>
          <cell r="K179">
            <v>0</v>
          </cell>
          <cell r="L179">
            <v>1337.27</v>
          </cell>
          <cell r="M179">
            <v>0</v>
          </cell>
          <cell r="N179">
            <v>12.27</v>
          </cell>
          <cell r="O179">
            <v>1325</v>
          </cell>
          <cell r="P179">
            <v>0</v>
          </cell>
          <cell r="Q179">
            <v>0</v>
          </cell>
          <cell r="R179">
            <v>0</v>
          </cell>
          <cell r="S179">
            <v>465</v>
          </cell>
          <cell r="T179">
            <v>0</v>
          </cell>
          <cell r="U179">
            <v>0</v>
          </cell>
          <cell r="V179">
            <v>19065</v>
          </cell>
          <cell r="W179">
            <v>169.98756575342466</v>
          </cell>
          <cell r="X179">
            <v>0</v>
          </cell>
          <cell r="Y179"/>
          <cell r="Z179">
            <v>872.27</v>
          </cell>
          <cell r="AA179"/>
          <cell r="AJ179">
            <v>5972.6043567541092</v>
          </cell>
          <cell r="AK179">
            <v>6142.591922507534</v>
          </cell>
        </row>
        <row r="180">
          <cell r="B180">
            <v>45839</v>
          </cell>
          <cell r="C180">
            <v>45869</v>
          </cell>
          <cell r="D180"/>
          <cell r="E180"/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19065</v>
          </cell>
          <cell r="U180">
            <v>0</v>
          </cell>
          <cell r="V180">
            <v>0</v>
          </cell>
          <cell r="W180">
            <v>174.09217808219179</v>
          </cell>
          <cell r="X180">
            <v>0</v>
          </cell>
          <cell r="Y180"/>
          <cell r="Z180">
            <v>0</v>
          </cell>
          <cell r="AA180"/>
          <cell r="AJ180">
            <v>0</v>
          </cell>
          <cell r="AK180">
            <v>174.09217808219179</v>
          </cell>
        </row>
        <row r="181">
          <cell r="B181">
            <v>45870</v>
          </cell>
          <cell r="C181">
            <v>45900</v>
          </cell>
          <cell r="D181"/>
          <cell r="E181"/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/>
          <cell r="Z181">
            <v>0</v>
          </cell>
          <cell r="AA181"/>
          <cell r="AJ181">
            <v>0</v>
          </cell>
          <cell r="AK181">
            <v>0</v>
          </cell>
        </row>
        <row r="182">
          <cell r="B182">
            <v>45901</v>
          </cell>
          <cell r="C182">
            <v>45930</v>
          </cell>
          <cell r="D182"/>
          <cell r="E182"/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/>
          <cell r="Z182">
            <v>0</v>
          </cell>
          <cell r="AA182"/>
          <cell r="AJ182">
            <v>0</v>
          </cell>
          <cell r="AK182">
            <v>0</v>
          </cell>
        </row>
        <row r="183">
          <cell r="B183">
            <v>45931</v>
          </cell>
          <cell r="C183">
            <v>45961</v>
          </cell>
          <cell r="D183"/>
          <cell r="E183"/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/>
          <cell r="Z183">
            <v>0</v>
          </cell>
          <cell r="AA183"/>
          <cell r="AJ183">
            <v>0</v>
          </cell>
          <cell r="AK183">
            <v>0</v>
          </cell>
        </row>
        <row r="184">
          <cell r="B184">
            <v>45962</v>
          </cell>
          <cell r="C184">
            <v>45991</v>
          </cell>
          <cell r="D184"/>
          <cell r="E184"/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/>
          <cell r="Z184">
            <v>0</v>
          </cell>
          <cell r="AA184"/>
          <cell r="AJ184">
            <v>0</v>
          </cell>
          <cell r="AK184">
            <v>0</v>
          </cell>
        </row>
        <row r="185">
          <cell r="B185">
            <v>45992</v>
          </cell>
          <cell r="C185">
            <v>46022</v>
          </cell>
          <cell r="D185"/>
          <cell r="E185"/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/>
          <cell r="Z185">
            <v>0</v>
          </cell>
          <cell r="AA185"/>
          <cell r="AJ185">
            <v>0</v>
          </cell>
          <cell r="AK185">
            <v>0</v>
          </cell>
        </row>
        <row r="186">
          <cell r="B186">
            <v>46023</v>
          </cell>
          <cell r="C186">
            <v>46053</v>
          </cell>
          <cell r="D186"/>
          <cell r="E186"/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/>
          <cell r="Z186">
            <v>0</v>
          </cell>
          <cell r="AA186"/>
          <cell r="AJ186">
            <v>0</v>
          </cell>
          <cell r="AK186">
            <v>0</v>
          </cell>
        </row>
        <row r="187">
          <cell r="B187">
            <v>46054</v>
          </cell>
          <cell r="C187">
            <v>46081</v>
          </cell>
          <cell r="D187"/>
          <cell r="E187"/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/>
          <cell r="Z187">
            <v>0</v>
          </cell>
          <cell r="AA187"/>
          <cell r="AJ187">
            <v>0</v>
          </cell>
          <cell r="AK187">
            <v>0</v>
          </cell>
        </row>
        <row r="188">
          <cell r="B188">
            <v>46082</v>
          </cell>
          <cell r="C188">
            <v>46112</v>
          </cell>
          <cell r="D188"/>
          <cell r="E188"/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/>
          <cell r="Z188">
            <v>0</v>
          </cell>
          <cell r="AA188"/>
          <cell r="AJ188">
            <v>0</v>
          </cell>
          <cell r="AK188">
            <v>0</v>
          </cell>
        </row>
        <row r="189">
          <cell r="B189">
            <v>46113</v>
          </cell>
          <cell r="C189">
            <v>46142</v>
          </cell>
          <cell r="D189"/>
          <cell r="E189"/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/>
          <cell r="Z189">
            <v>0</v>
          </cell>
          <cell r="AA189"/>
          <cell r="AJ189">
            <v>0</v>
          </cell>
          <cell r="AK189">
            <v>0</v>
          </cell>
        </row>
        <row r="190">
          <cell r="B190">
            <v>46143</v>
          </cell>
          <cell r="C190">
            <v>46173</v>
          </cell>
          <cell r="D190"/>
          <cell r="E190"/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/>
          <cell r="Z190">
            <v>0</v>
          </cell>
          <cell r="AA190"/>
          <cell r="AJ190">
            <v>0</v>
          </cell>
          <cell r="AK190">
            <v>0</v>
          </cell>
        </row>
        <row r="191">
          <cell r="B191">
            <v>46174</v>
          </cell>
          <cell r="C191">
            <v>46203</v>
          </cell>
          <cell r="D191"/>
          <cell r="E191"/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/>
          <cell r="Z191">
            <v>0</v>
          </cell>
          <cell r="AA191"/>
          <cell r="AJ191">
            <v>0</v>
          </cell>
          <cell r="AK191">
            <v>0</v>
          </cell>
        </row>
        <row r="192">
          <cell r="B192">
            <v>46204</v>
          </cell>
          <cell r="C192">
            <v>46234</v>
          </cell>
          <cell r="D192"/>
          <cell r="E192"/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/>
          <cell r="Z192">
            <v>0</v>
          </cell>
          <cell r="AA192"/>
          <cell r="AJ192">
            <v>0</v>
          </cell>
          <cell r="AK192">
            <v>0</v>
          </cell>
        </row>
        <row r="193">
          <cell r="B193">
            <v>46235</v>
          </cell>
          <cell r="C193">
            <v>46265</v>
          </cell>
          <cell r="D193"/>
          <cell r="E193"/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/>
          <cell r="Z193">
            <v>0</v>
          </cell>
          <cell r="AA193"/>
          <cell r="AJ193">
            <v>0</v>
          </cell>
          <cell r="AK193">
            <v>0</v>
          </cell>
        </row>
        <row r="194">
          <cell r="B194">
            <v>46266</v>
          </cell>
          <cell r="C194">
            <v>46295</v>
          </cell>
          <cell r="D194"/>
          <cell r="E194"/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/>
          <cell r="Z194">
            <v>0</v>
          </cell>
          <cell r="AA194"/>
          <cell r="AJ194">
            <v>0</v>
          </cell>
          <cell r="AK194">
            <v>0</v>
          </cell>
        </row>
        <row r="195">
          <cell r="B195">
            <v>46296</v>
          </cell>
          <cell r="C195">
            <v>46326</v>
          </cell>
          <cell r="D195"/>
          <cell r="E195"/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/>
          <cell r="Z195">
            <v>0</v>
          </cell>
          <cell r="AA195"/>
          <cell r="AJ195">
            <v>0</v>
          </cell>
          <cell r="AK195">
            <v>0</v>
          </cell>
        </row>
        <row r="196">
          <cell r="B196">
            <v>46327</v>
          </cell>
          <cell r="C196">
            <v>46356</v>
          </cell>
          <cell r="D196"/>
          <cell r="E196"/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/>
          <cell r="Z196">
            <v>0</v>
          </cell>
          <cell r="AA196"/>
          <cell r="AJ196">
            <v>0</v>
          </cell>
          <cell r="AK196">
            <v>0</v>
          </cell>
        </row>
        <row r="197">
          <cell r="B197">
            <v>46357</v>
          </cell>
          <cell r="C197">
            <v>46387</v>
          </cell>
          <cell r="D197"/>
          <cell r="E197"/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/>
          <cell r="Z197">
            <v>0</v>
          </cell>
          <cell r="AA197"/>
          <cell r="AJ197">
            <v>0</v>
          </cell>
          <cell r="AK19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35"/>
    <pageSetUpPr autoPageBreaks="0" fitToPage="1"/>
  </sheetPr>
  <dimension ref="A1:F18"/>
  <sheetViews>
    <sheetView tabSelected="1" view="pageBreakPreview" zoomScale="75" zoomScaleNormal="75" workbookViewId="0">
      <selection activeCell="C8" sqref="C8"/>
    </sheetView>
  </sheetViews>
  <sheetFormatPr defaultRowHeight="12.75" x14ac:dyDescent="0.2"/>
  <cols>
    <col min="2" max="2" width="9.5703125" style="15" customWidth="1"/>
    <col min="3" max="3" width="54.85546875" bestFit="1" customWidth="1"/>
    <col min="4" max="4" width="15" customWidth="1"/>
    <col min="5" max="5" width="34.28515625" customWidth="1"/>
    <col min="6" max="6" width="23.28515625" bestFit="1" customWidth="1"/>
    <col min="7" max="8" width="9.28515625" customWidth="1"/>
    <col min="9" max="9" width="9.7109375" bestFit="1" customWidth="1"/>
    <col min="10" max="10" width="9.5703125" customWidth="1"/>
    <col min="63" max="63" width="16.140625" customWidth="1"/>
    <col min="64" max="64" width="24.140625" customWidth="1"/>
  </cols>
  <sheetData>
    <row r="1" spans="1:6" ht="20.25" x14ac:dyDescent="0.3">
      <c r="A1" s="75" t="s">
        <v>256</v>
      </c>
      <c r="E1" s="33" t="s">
        <v>319</v>
      </c>
    </row>
    <row r="2" spans="1:6" ht="20.25" x14ac:dyDescent="0.3">
      <c r="A2" s="75" t="s">
        <v>257</v>
      </c>
      <c r="D2" s="33" t="s">
        <v>277</v>
      </c>
      <c r="E2" s="207">
        <v>41729</v>
      </c>
    </row>
    <row r="3" spans="1:6" x14ac:dyDescent="0.2">
      <c r="A3" t="s">
        <v>258</v>
      </c>
      <c r="D3" s="33" t="s">
        <v>64</v>
      </c>
      <c r="E3" s="208">
        <v>7.0000000000000007E-2</v>
      </c>
    </row>
    <row r="4" spans="1:6" ht="40.5" customHeight="1" x14ac:dyDescent="0.2"/>
    <row r="5" spans="1:6" x14ac:dyDescent="0.2">
      <c r="A5" s="209" t="s">
        <v>259</v>
      </c>
      <c r="B5" s="15" t="s">
        <v>271</v>
      </c>
      <c r="D5" s="209" t="s">
        <v>74</v>
      </c>
      <c r="E5" s="209" t="s">
        <v>260</v>
      </c>
    </row>
    <row r="6" spans="1:6" ht="27.75" customHeight="1" x14ac:dyDescent="0.2">
      <c r="A6" s="166">
        <v>1</v>
      </c>
      <c r="B6" s="171" t="s">
        <v>330</v>
      </c>
      <c r="C6" s="81" t="s">
        <v>52</v>
      </c>
      <c r="D6" s="210">
        <f>RevReqSumR!W340</f>
        <v>8219699.9338564239</v>
      </c>
      <c r="E6" s="234" t="s">
        <v>318</v>
      </c>
    </row>
    <row r="7" spans="1:6" ht="27.75" customHeight="1" x14ac:dyDescent="0.2">
      <c r="A7" s="166">
        <f t="shared" ref="A7:A15" si="0">A6+1</f>
        <v>2</v>
      </c>
      <c r="B7" s="211">
        <v>41912</v>
      </c>
      <c r="C7" s="81" t="s">
        <v>370</v>
      </c>
      <c r="D7" s="210">
        <f>OvrUndrCalc!CE12</f>
        <v>2121267.7621139525</v>
      </c>
      <c r="E7" s="234" t="s">
        <v>331</v>
      </c>
    </row>
    <row r="8" spans="1:6" ht="27.75" customHeight="1" x14ac:dyDescent="0.2">
      <c r="A8" s="166">
        <f t="shared" si="0"/>
        <v>3</v>
      </c>
      <c r="B8" s="211">
        <f>B7</f>
        <v>41912</v>
      </c>
      <c r="C8" s="81" t="s">
        <v>278</v>
      </c>
      <c r="D8" s="212">
        <f>OvrUndrCalc!CE15</f>
        <v>25604.190999328821</v>
      </c>
      <c r="E8" s="234" t="s">
        <v>332</v>
      </c>
    </row>
    <row r="9" spans="1:6" ht="27.75" customHeight="1" x14ac:dyDescent="0.2">
      <c r="A9" s="166">
        <f t="shared" si="0"/>
        <v>4</v>
      </c>
      <c r="B9" s="211">
        <v>42277</v>
      </c>
      <c r="C9" s="81" t="s">
        <v>272</v>
      </c>
      <c r="D9" s="167">
        <f>SUM(D6:D8)</f>
        <v>10366571.886969706</v>
      </c>
      <c r="E9" s="166" t="s">
        <v>303</v>
      </c>
    </row>
    <row r="10" spans="1:6" ht="27.75" customHeight="1" x14ac:dyDescent="0.2">
      <c r="A10" s="166">
        <f t="shared" si="0"/>
        <v>5</v>
      </c>
      <c r="B10" s="171" t="str">
        <f>B6</f>
        <v>Oct-14
to Sep-15</v>
      </c>
      <c r="C10" s="81" t="s">
        <v>270</v>
      </c>
      <c r="D10" s="213">
        <f>SUM(OvrUndrCalc!CF17:CQ17)</f>
        <v>41470120.92677103</v>
      </c>
      <c r="E10" s="166"/>
    </row>
    <row r="11" spans="1:6" ht="27.75" customHeight="1" x14ac:dyDescent="0.2">
      <c r="A11" s="166">
        <f t="shared" si="0"/>
        <v>6</v>
      </c>
      <c r="B11" s="166"/>
      <c r="C11" s="173" t="s">
        <v>265</v>
      </c>
      <c r="D11" s="168">
        <f>ROUND(D9/(D10*1000),6)</f>
        <v>2.5000000000000001E-4</v>
      </c>
      <c r="E11" s="169" t="s">
        <v>293</v>
      </c>
      <c r="F11" s="189"/>
    </row>
    <row r="12" spans="1:6" ht="27.75" customHeight="1" x14ac:dyDescent="0.2">
      <c r="A12" s="166">
        <f t="shared" si="0"/>
        <v>7</v>
      </c>
      <c r="B12" s="166"/>
      <c r="C12" s="173" t="s">
        <v>266</v>
      </c>
      <c r="D12" s="168">
        <f>ROUND(D11*1.07,6)</f>
        <v>2.6800000000000001E-4</v>
      </c>
      <c r="E12" s="266" t="s">
        <v>264</v>
      </c>
    </row>
    <row r="13" spans="1:6" ht="27.75" customHeight="1" x14ac:dyDescent="0.2">
      <c r="A13" s="166">
        <f t="shared" si="0"/>
        <v>8</v>
      </c>
      <c r="B13" s="166"/>
      <c r="C13" s="251" t="s">
        <v>313</v>
      </c>
      <c r="D13" s="214">
        <v>4.5399999999999998E-4</v>
      </c>
      <c r="E13" s="166"/>
    </row>
    <row r="14" spans="1:6" ht="27.75" customHeight="1" x14ac:dyDescent="0.2">
      <c r="A14" s="166">
        <f t="shared" si="0"/>
        <v>9</v>
      </c>
      <c r="B14" s="166"/>
      <c r="C14" s="244" t="s">
        <v>308</v>
      </c>
      <c r="D14" s="258">
        <f>D11-D13</f>
        <v>-2.0399999999999997E-4</v>
      </c>
      <c r="E14" s="242" t="s">
        <v>304</v>
      </c>
    </row>
    <row r="15" spans="1:6" ht="27.75" customHeight="1" x14ac:dyDescent="0.2">
      <c r="A15" s="166">
        <f t="shared" si="0"/>
        <v>10</v>
      </c>
      <c r="B15" s="166"/>
      <c r="C15" s="244" t="s">
        <v>302</v>
      </c>
      <c r="D15" s="259">
        <f>D14*D10*1000</f>
        <v>-8459904.6690612882</v>
      </c>
      <c r="E15" s="242" t="s">
        <v>305</v>
      </c>
    </row>
    <row r="17" spans="4:4" x14ac:dyDescent="0.2">
      <c r="D17" s="31"/>
    </row>
    <row r="18" spans="4:4" x14ac:dyDescent="0.2">
      <c r="D18" s="31"/>
    </row>
  </sheetData>
  <phoneticPr fontId="7" type="noConversion"/>
  <printOptions horizontalCentered="1"/>
  <pageMargins left="0.5" right="0.5" top="1.31" bottom="0.5" header="0.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>
    <tabColor indexed="35"/>
    <pageSetUpPr autoPageBreaks="0" fitToPage="1"/>
  </sheetPr>
  <dimension ref="A1:AC343"/>
  <sheetViews>
    <sheetView view="pageBreakPreview" zoomScale="67" zoomScaleNormal="75" zoomScaleSheetLayoutView="67" workbookViewId="0">
      <pane xSplit="4" ySplit="8" topLeftCell="E9" activePane="bottomRight" state="frozen"/>
      <selection activeCell="G10" sqref="G10"/>
      <selection pane="topRight" activeCell="G10" sqref="G10"/>
      <selection pane="bottomLeft" activeCell="G10" sqref="G10"/>
      <selection pane="bottomRight" activeCell="B1" sqref="B1"/>
    </sheetView>
  </sheetViews>
  <sheetFormatPr defaultRowHeight="12.75" outlineLevelRow="2" outlineLevelCol="1" x14ac:dyDescent="0.2"/>
  <cols>
    <col min="1" max="1" width="9.140625" hidden="1" customWidth="1" outlineLevel="1"/>
    <col min="2" max="2" width="13.85546875" customWidth="1" collapsed="1"/>
    <col min="3" max="3" width="12.28515625" customWidth="1"/>
    <col min="4" max="4" width="11.5703125" customWidth="1"/>
    <col min="5" max="5" width="13.28515625" customWidth="1"/>
    <col min="6" max="6" width="12.140625" customWidth="1"/>
    <col min="7" max="7" width="11.28515625" customWidth="1"/>
    <col min="8" max="8" width="11" customWidth="1"/>
    <col min="9" max="9" width="13.5703125" customWidth="1"/>
    <col min="10" max="10" width="12.28515625" customWidth="1"/>
    <col min="11" max="12" width="12.42578125" customWidth="1"/>
    <col min="13" max="13" width="12.140625" customWidth="1"/>
    <col min="14" max="14" width="12.5703125" customWidth="1"/>
    <col min="15" max="15" width="13.28515625" customWidth="1"/>
    <col min="16" max="16" width="15.5703125" bestFit="1" customWidth="1"/>
    <col min="17" max="17" width="12.5703125" customWidth="1"/>
    <col min="18" max="18" width="10.85546875" customWidth="1"/>
    <col min="19" max="19" width="10.7109375" customWidth="1"/>
    <col min="20" max="20" width="13" customWidth="1"/>
    <col min="21" max="21" width="12.7109375" customWidth="1"/>
    <col min="22" max="22" width="9.85546875" customWidth="1"/>
    <col min="23" max="23" width="13.85546875" customWidth="1"/>
    <col min="24" max="24" width="9.140625" hidden="1" customWidth="1" outlineLevel="1"/>
    <col min="25" max="26" width="11.28515625" hidden="1" customWidth="1" outlineLevel="1"/>
    <col min="27" max="27" width="10.85546875" hidden="1" customWidth="1" outlineLevel="1"/>
    <col min="28" max="28" width="9.140625" collapsed="1"/>
    <col min="63" max="63" width="16.140625" customWidth="1"/>
    <col min="64" max="64" width="24.140625" customWidth="1"/>
  </cols>
  <sheetData>
    <row r="1" spans="1:27" ht="18" x14ac:dyDescent="0.25">
      <c r="B1" s="41" t="str">
        <f>WACC!A1</f>
        <v>PSE&amp;G Solar Loan I Program</v>
      </c>
      <c r="W1" s="33" t="s">
        <v>368</v>
      </c>
    </row>
    <row r="2" spans="1:27" ht="18" x14ac:dyDescent="0.25">
      <c r="B2" s="41" t="s">
        <v>168</v>
      </c>
      <c r="W2" s="33"/>
    </row>
    <row r="3" spans="1:27" x14ac:dyDescent="0.2">
      <c r="H3" s="217"/>
      <c r="I3" s="218" t="s">
        <v>252</v>
      </c>
      <c r="J3" s="219">
        <f>WACC!J12</f>
        <v>0.1111</v>
      </c>
    </row>
    <row r="4" spans="1:27" x14ac:dyDescent="0.2">
      <c r="B4" t="str">
        <f>RevReqDetR!C4</f>
        <v>Actuals through March 2014</v>
      </c>
      <c r="H4" s="217"/>
      <c r="I4" s="218" t="s">
        <v>51</v>
      </c>
      <c r="J4" s="220">
        <f>WACC!$J$14</f>
        <v>9.2583000000000006E-3</v>
      </c>
    </row>
    <row r="5" spans="1:27" x14ac:dyDescent="0.2">
      <c r="I5" s="221" t="s">
        <v>24</v>
      </c>
      <c r="J5" s="222">
        <f>WACC!E16</f>
        <v>0.41083999999999998</v>
      </c>
      <c r="K5" s="8"/>
      <c r="U5" s="20"/>
    </row>
    <row r="7" spans="1:27" x14ac:dyDescent="0.2">
      <c r="C7" s="48">
        <v>-1</v>
      </c>
      <c r="D7" s="48">
        <f t="shared" ref="D7:S7" si="0">C7-1</f>
        <v>-2</v>
      </c>
      <c r="E7" s="48">
        <f t="shared" si="0"/>
        <v>-3</v>
      </c>
      <c r="F7" s="48">
        <f t="shared" si="0"/>
        <v>-4</v>
      </c>
      <c r="G7" s="48">
        <f t="shared" si="0"/>
        <v>-5</v>
      </c>
      <c r="H7" s="48">
        <f t="shared" si="0"/>
        <v>-6</v>
      </c>
      <c r="I7" s="48">
        <f t="shared" si="0"/>
        <v>-7</v>
      </c>
      <c r="J7" s="48">
        <f t="shared" si="0"/>
        <v>-8</v>
      </c>
      <c r="K7" s="48">
        <f t="shared" si="0"/>
        <v>-9</v>
      </c>
      <c r="L7" s="48">
        <f t="shared" si="0"/>
        <v>-10</v>
      </c>
      <c r="M7" s="48">
        <f t="shared" si="0"/>
        <v>-11</v>
      </c>
      <c r="N7" s="48">
        <f t="shared" si="0"/>
        <v>-12</v>
      </c>
      <c r="O7" s="48">
        <f t="shared" si="0"/>
        <v>-13</v>
      </c>
      <c r="P7" s="48">
        <f t="shared" si="0"/>
        <v>-14</v>
      </c>
      <c r="Q7" s="48">
        <f t="shared" si="0"/>
        <v>-15</v>
      </c>
      <c r="R7" s="48">
        <f t="shared" si="0"/>
        <v>-16</v>
      </c>
      <c r="S7" s="48">
        <f t="shared" si="0"/>
        <v>-17</v>
      </c>
      <c r="T7" s="48" t="s">
        <v>226</v>
      </c>
      <c r="U7" s="48">
        <f>S7-1</f>
        <v>-18</v>
      </c>
      <c r="V7" s="48">
        <f>U7-1</f>
        <v>-19</v>
      </c>
      <c r="W7" s="48">
        <f>V7-1</f>
        <v>-20</v>
      </c>
    </row>
    <row r="8" spans="1:27" s="47" customFormat="1" ht="57" customHeight="1" x14ac:dyDescent="0.2">
      <c r="A8" s="47" t="s">
        <v>26</v>
      </c>
      <c r="C8" s="223" t="s">
        <v>147</v>
      </c>
      <c r="D8" s="223" t="s">
        <v>151</v>
      </c>
      <c r="E8" s="223" t="s">
        <v>172</v>
      </c>
      <c r="F8" s="224" t="s">
        <v>192</v>
      </c>
      <c r="G8" s="223" t="s">
        <v>165</v>
      </c>
      <c r="H8" s="224" t="s">
        <v>166</v>
      </c>
      <c r="I8" s="223" t="s">
        <v>156</v>
      </c>
      <c r="J8" s="223" t="s">
        <v>149</v>
      </c>
      <c r="K8" s="224" t="s">
        <v>170</v>
      </c>
      <c r="L8" s="223" t="s">
        <v>157</v>
      </c>
      <c r="M8" s="223" t="s">
        <v>164</v>
      </c>
      <c r="N8" s="224" t="s">
        <v>171</v>
      </c>
      <c r="O8" s="225" t="s">
        <v>311</v>
      </c>
      <c r="P8" s="223" t="s">
        <v>148</v>
      </c>
      <c r="Q8" s="223" t="s">
        <v>167</v>
      </c>
      <c r="R8" s="223" t="s">
        <v>189</v>
      </c>
      <c r="S8" s="223" t="s">
        <v>153</v>
      </c>
      <c r="T8" s="223" t="s">
        <v>224</v>
      </c>
      <c r="U8" s="224" t="s">
        <v>193</v>
      </c>
      <c r="V8" s="224" t="s">
        <v>158</v>
      </c>
      <c r="W8" s="223" t="s">
        <v>52</v>
      </c>
    </row>
    <row r="9" spans="1:27" s="47" customFormat="1" ht="24.75" customHeight="1" x14ac:dyDescent="0.2">
      <c r="B9" s="202" t="s">
        <v>27</v>
      </c>
      <c r="F9" s="129"/>
      <c r="H9" s="129"/>
      <c r="K9" s="129"/>
      <c r="N9" s="129"/>
      <c r="O9" s="129"/>
      <c r="U9" s="129"/>
      <c r="V9" s="129"/>
      <c r="Y9">
        <f t="shared" ref="Y9:Y72" si="1">ROW()/5</f>
        <v>1.8</v>
      </c>
    </row>
    <row r="10" spans="1:27" hidden="1" outlineLevel="1" x14ac:dyDescent="0.2">
      <c r="A10">
        <f t="shared" ref="A10:A73" si="2">YEAR(B10)</f>
        <v>2008</v>
      </c>
      <c r="B10" s="49">
        <v>39783</v>
      </c>
      <c r="C10" s="4">
        <f>RevReqDetR!Q10</f>
        <v>0</v>
      </c>
      <c r="F10" s="130"/>
      <c r="H10" s="130"/>
      <c r="K10" s="130"/>
      <c r="N10" s="130"/>
      <c r="O10" s="135"/>
      <c r="P10" s="31"/>
      <c r="Q10" s="31"/>
      <c r="R10" s="31"/>
      <c r="S10" s="31"/>
      <c r="T10" s="31"/>
      <c r="U10" s="135"/>
      <c r="V10" s="130"/>
      <c r="W10" s="8">
        <v>0</v>
      </c>
      <c r="Y10">
        <f t="shared" si="1"/>
        <v>2</v>
      </c>
    </row>
    <row r="11" spans="1:27" hidden="1" outlineLevel="1" x14ac:dyDescent="0.2">
      <c r="A11">
        <f t="shared" si="2"/>
        <v>2009</v>
      </c>
      <c r="B11" s="49">
        <v>39814</v>
      </c>
      <c r="C11" s="4">
        <f>RevReqDetR!Q11</f>
        <v>0</v>
      </c>
      <c r="D11" s="8">
        <f>RevReqDetR!U11</f>
        <v>0</v>
      </c>
      <c r="E11" s="4">
        <f t="shared" ref="E11:E19" si="3">C11+D11</f>
        <v>0</v>
      </c>
      <c r="F11" s="131">
        <f>RevReqDetR!E11+RevReqDetR!V11</f>
        <v>0</v>
      </c>
      <c r="G11" s="4">
        <f>RevReqDetR!AG11</f>
        <v>0</v>
      </c>
      <c r="H11" s="131">
        <f t="shared" ref="H11:H19" si="4">(G10+G11)/2*$J$4</f>
        <v>0</v>
      </c>
      <c r="I11" s="8">
        <f>RevReqDetR!H11</f>
        <v>0</v>
      </c>
      <c r="J11" s="8">
        <f>RevReqDetR!M11</f>
        <v>0</v>
      </c>
      <c r="K11" s="131">
        <f>RevReqDetR!H11</f>
        <v>0</v>
      </c>
      <c r="L11" s="8">
        <f>RevReqDetR!N11</f>
        <v>0</v>
      </c>
      <c r="M11" s="8">
        <f>RevReqDetR!AA11</f>
        <v>0</v>
      </c>
      <c r="N11" s="134">
        <f t="shared" ref="N11:N19" si="5">L11+M11</f>
        <v>0</v>
      </c>
      <c r="O11" s="134">
        <f>RevReqDetR!AI11</f>
        <v>29751.360000000001</v>
      </c>
      <c r="P11" s="8">
        <f>RevReqDetR!K11</f>
        <v>0</v>
      </c>
      <c r="Q11" s="8">
        <f>RevReqDetR!T11</f>
        <v>0</v>
      </c>
      <c r="R11" s="8">
        <f>RevReqDetR!W11</f>
        <v>0</v>
      </c>
      <c r="S11" s="8">
        <f>RevReqDetR!X11</f>
        <v>0</v>
      </c>
      <c r="T11" s="8">
        <f>RevReqDetR!Y11</f>
        <v>0</v>
      </c>
      <c r="U11" s="134">
        <f>RevReqDetR!T11</f>
        <v>0</v>
      </c>
      <c r="V11" s="134">
        <f>RevReqDetR!L11</f>
        <v>0</v>
      </c>
      <c r="W11" s="8">
        <f t="shared" ref="W11:W19" si="6">F11+H11-K11+N11+O11-U11-V11</f>
        <v>29751.360000000001</v>
      </c>
      <c r="Y11">
        <f t="shared" si="1"/>
        <v>2.2000000000000002</v>
      </c>
      <c r="Z11" s="47">
        <f t="shared" ref="Z11:Z42" si="7">IF(INT(Y10)-Y10=0,1,2)</f>
        <v>1</v>
      </c>
      <c r="AA11" s="8">
        <f>W11-RevReqDetR!AJ11</f>
        <v>0</v>
      </c>
    </row>
    <row r="12" spans="1:27" hidden="1" outlineLevel="1" x14ac:dyDescent="0.2">
      <c r="A12">
        <f t="shared" si="2"/>
        <v>2009</v>
      </c>
      <c r="B12" s="49">
        <v>39845</v>
      </c>
      <c r="C12" s="4">
        <f>RevReqDetR!Q12</f>
        <v>1971479.69</v>
      </c>
      <c r="D12" s="8">
        <f>RevReqDetR!U12</f>
        <v>0</v>
      </c>
      <c r="E12" s="4">
        <f t="shared" si="3"/>
        <v>1971479.69</v>
      </c>
      <c r="F12" s="131">
        <f>RevReqDetR!E12+RevReqDetR!V12</f>
        <v>4475.46</v>
      </c>
      <c r="G12" s="4">
        <f>RevReqDetR!AG12</f>
        <v>0</v>
      </c>
      <c r="H12" s="131">
        <f t="shared" si="4"/>
        <v>0</v>
      </c>
      <c r="I12" s="8">
        <f>RevReqDetR!H12</f>
        <v>4475.46</v>
      </c>
      <c r="J12" s="8">
        <f>RevReqDetR!M12</f>
        <v>0</v>
      </c>
      <c r="K12" s="131">
        <f t="shared" ref="K12:K74" si="8">I12-J12</f>
        <v>4475.46</v>
      </c>
      <c r="L12" s="8">
        <f>RevReqDetR!N12</f>
        <v>0</v>
      </c>
      <c r="M12" s="8">
        <f>RevReqDetR!AA12</f>
        <v>0</v>
      </c>
      <c r="N12" s="134">
        <f t="shared" si="5"/>
        <v>0</v>
      </c>
      <c r="O12" s="134">
        <f>RevReqDetR!AI12</f>
        <v>21443.109999999997</v>
      </c>
      <c r="P12" s="8">
        <f>RevReqDetR!K12</f>
        <v>0</v>
      </c>
      <c r="Q12" s="8">
        <f>RevReqDetR!T12</f>
        <v>0</v>
      </c>
      <c r="R12" s="8">
        <f>RevReqDetR!W12</f>
        <v>0</v>
      </c>
      <c r="S12" s="8">
        <f>RevReqDetR!X12</f>
        <v>0</v>
      </c>
      <c r="T12" s="8">
        <f>RevReqDetR!Y12</f>
        <v>0</v>
      </c>
      <c r="U12" s="134">
        <f t="shared" ref="U12:U19" si="9">P12+Q12-R12+S12-T12</f>
        <v>0</v>
      </c>
      <c r="V12" s="134">
        <f>RevReqDetR!L12</f>
        <v>0</v>
      </c>
      <c r="W12" s="8">
        <f t="shared" si="6"/>
        <v>21443.109999999997</v>
      </c>
      <c r="Y12">
        <f t="shared" si="1"/>
        <v>2.4</v>
      </c>
      <c r="Z12" s="47">
        <f t="shared" si="7"/>
        <v>2</v>
      </c>
      <c r="AA12" s="8">
        <f>W12-RevReqDetR!AJ12</f>
        <v>0</v>
      </c>
    </row>
    <row r="13" spans="1:27" hidden="1" outlineLevel="1" x14ac:dyDescent="0.2">
      <c r="A13">
        <f t="shared" si="2"/>
        <v>2009</v>
      </c>
      <c r="B13" s="49">
        <v>39873</v>
      </c>
      <c r="C13" s="4">
        <f>RevReqDetR!Q13</f>
        <v>6651455.1700000009</v>
      </c>
      <c r="D13" s="8">
        <f>RevReqDetR!U13</f>
        <v>49935.96</v>
      </c>
      <c r="E13" s="4">
        <f t="shared" si="3"/>
        <v>6701391.1300000008</v>
      </c>
      <c r="F13" s="131">
        <f>RevReqDetR!E13+RevReqDetR!V13</f>
        <v>25763.679685358908</v>
      </c>
      <c r="G13" s="4">
        <f>RevReqDetR!AG13</f>
        <v>0</v>
      </c>
      <c r="H13" s="131">
        <f t="shared" si="4"/>
        <v>0</v>
      </c>
      <c r="I13" s="8">
        <f>RevReqDetR!H13</f>
        <v>25748.480000000003</v>
      </c>
      <c r="J13" s="8">
        <f>RevReqDetR!M13</f>
        <v>30223.940000000002</v>
      </c>
      <c r="K13" s="131">
        <f t="shared" si="8"/>
        <v>-4475.4599999999991</v>
      </c>
      <c r="L13" s="8">
        <f>RevReqDetR!N13</f>
        <v>21076.059999999998</v>
      </c>
      <c r="M13" s="8">
        <f>RevReqDetR!AA13</f>
        <v>0</v>
      </c>
      <c r="N13" s="134">
        <f t="shared" si="5"/>
        <v>21076.059999999998</v>
      </c>
      <c r="O13" s="134">
        <f>RevReqDetR!AI13</f>
        <v>74940.800000000017</v>
      </c>
      <c r="P13" s="8">
        <f>RevReqDetR!K13</f>
        <v>51300</v>
      </c>
      <c r="Q13" s="8">
        <f>RevReqDetR!T13</f>
        <v>0</v>
      </c>
      <c r="R13" s="8">
        <f>RevReqDetR!W13</f>
        <v>49790.42</v>
      </c>
      <c r="S13" s="8">
        <f>RevReqDetR!X13</f>
        <v>0</v>
      </c>
      <c r="T13" s="8">
        <f>RevReqDetR!Y13</f>
        <v>1364.04</v>
      </c>
      <c r="U13" s="134">
        <f t="shared" si="9"/>
        <v>145.54000000000178</v>
      </c>
      <c r="V13" s="134">
        <f>RevReqDetR!L13</f>
        <v>0</v>
      </c>
      <c r="W13" s="8">
        <f t="shared" si="6"/>
        <v>126110.45968535892</v>
      </c>
      <c r="Y13">
        <f t="shared" si="1"/>
        <v>2.6</v>
      </c>
      <c r="Z13" s="47">
        <f t="shared" si="7"/>
        <v>2</v>
      </c>
      <c r="AA13" s="8">
        <f>W13-RevReqDetR!AJ13</f>
        <v>0</v>
      </c>
    </row>
    <row r="14" spans="1:27" hidden="1" outlineLevel="1" x14ac:dyDescent="0.2">
      <c r="A14">
        <f t="shared" si="2"/>
        <v>2009</v>
      </c>
      <c r="B14" s="49">
        <v>39904</v>
      </c>
      <c r="C14" s="4">
        <f>RevReqDetR!Q14</f>
        <v>8398614.6000000015</v>
      </c>
      <c r="D14" s="8">
        <f>RevReqDetR!U14</f>
        <v>172250.66</v>
      </c>
      <c r="E14" s="4">
        <f t="shared" si="3"/>
        <v>8570865.2600000016</v>
      </c>
      <c r="F14" s="131">
        <f>RevReqDetR!E14+RevReqDetR!V14</f>
        <v>72743.552883256067</v>
      </c>
      <c r="G14" s="4">
        <f>RevReqDetR!AG14</f>
        <v>0</v>
      </c>
      <c r="H14" s="131">
        <f t="shared" si="4"/>
        <v>0</v>
      </c>
      <c r="I14" s="8">
        <f>RevReqDetR!H14</f>
        <v>72183.430000000008</v>
      </c>
      <c r="J14" s="8">
        <f>RevReqDetR!M14</f>
        <v>72183.430000000008</v>
      </c>
      <c r="K14" s="131">
        <f t="shared" si="8"/>
        <v>0</v>
      </c>
      <c r="L14" s="8">
        <f>RevReqDetR!N14</f>
        <v>52266.569999999992</v>
      </c>
      <c r="M14" s="8">
        <f>RevReqDetR!AA14</f>
        <v>0</v>
      </c>
      <c r="N14" s="134">
        <f t="shared" si="5"/>
        <v>52266.569999999992</v>
      </c>
      <c r="O14" s="134">
        <f>RevReqDetR!AI14</f>
        <v>58397.75</v>
      </c>
      <c r="P14" s="8">
        <f>RevReqDetR!K14</f>
        <v>124450</v>
      </c>
      <c r="Q14" s="8">
        <f>RevReqDetR!T14</f>
        <v>0</v>
      </c>
      <c r="R14" s="8">
        <f>RevReqDetR!W14</f>
        <v>0</v>
      </c>
      <c r="S14" s="8">
        <f>RevReqDetR!X14</f>
        <v>0</v>
      </c>
      <c r="T14" s="8">
        <f>RevReqDetR!Y14</f>
        <v>2135.2999999999902</v>
      </c>
      <c r="U14" s="134">
        <f t="shared" si="9"/>
        <v>122314.70000000001</v>
      </c>
      <c r="V14" s="134">
        <f>RevReqDetR!L14</f>
        <v>0</v>
      </c>
      <c r="W14" s="8">
        <f t="shared" si="6"/>
        <v>61093.172883256047</v>
      </c>
      <c r="Y14">
        <f t="shared" si="1"/>
        <v>2.8</v>
      </c>
      <c r="Z14" s="47">
        <f t="shared" si="7"/>
        <v>2</v>
      </c>
      <c r="AA14" s="8">
        <f>W14-RevReqDetR!AJ14</f>
        <v>0</v>
      </c>
    </row>
    <row r="15" spans="1:27" hidden="1" outlineLevel="1" x14ac:dyDescent="0.2">
      <c r="A15">
        <f t="shared" si="2"/>
        <v>2009</v>
      </c>
      <c r="B15" s="49">
        <v>39934</v>
      </c>
      <c r="C15" s="4">
        <f>RevReqDetR!Q15</f>
        <v>10036629.970000001</v>
      </c>
      <c r="D15" s="8">
        <f>RevReqDetR!U15</f>
        <v>366017.91000000003</v>
      </c>
      <c r="E15" s="4">
        <f t="shared" si="3"/>
        <v>10402647.880000001</v>
      </c>
      <c r="F15" s="131">
        <f>RevReqDetR!E15+RevReqDetR!V15</f>
        <v>86192.37160896798</v>
      </c>
      <c r="G15" s="4">
        <f>RevReqDetR!AG15</f>
        <v>0</v>
      </c>
      <c r="H15" s="131">
        <f t="shared" si="4"/>
        <v>0</v>
      </c>
      <c r="I15" s="8">
        <f>RevReqDetR!H15</f>
        <v>84438.62000000001</v>
      </c>
      <c r="J15" s="8">
        <f>RevReqDetR!M15</f>
        <v>84438.62000000001</v>
      </c>
      <c r="K15" s="131">
        <f t="shared" si="8"/>
        <v>0</v>
      </c>
      <c r="L15" s="8">
        <f>RevReqDetR!N15</f>
        <v>109328.62999999999</v>
      </c>
      <c r="M15" s="8">
        <f>RevReqDetR!AA15</f>
        <v>0</v>
      </c>
      <c r="N15" s="134">
        <f t="shared" si="5"/>
        <v>109328.62999999999</v>
      </c>
      <c r="O15" s="134">
        <f>RevReqDetR!AI15</f>
        <v>59178.53</v>
      </c>
      <c r="P15" s="8">
        <f>RevReqDetR!K15</f>
        <v>193767.25</v>
      </c>
      <c r="Q15" s="8">
        <f>RevReqDetR!T15</f>
        <v>0</v>
      </c>
      <c r="R15" s="8">
        <f>RevReqDetR!W15</f>
        <v>0</v>
      </c>
      <c r="S15" s="8">
        <f>RevReqDetR!X15</f>
        <v>0</v>
      </c>
      <c r="T15" s="8">
        <f>RevReqDetR!Y15</f>
        <v>0</v>
      </c>
      <c r="U15" s="134">
        <f t="shared" si="9"/>
        <v>193767.25</v>
      </c>
      <c r="V15" s="134">
        <f>RevReqDetR!L15</f>
        <v>0</v>
      </c>
      <c r="W15" s="8">
        <f t="shared" si="6"/>
        <v>60932.281608967955</v>
      </c>
      <c r="Y15">
        <f t="shared" si="1"/>
        <v>3</v>
      </c>
      <c r="Z15" s="47">
        <f t="shared" si="7"/>
        <v>2</v>
      </c>
      <c r="AA15" s="8">
        <f>W15-RevReqDetR!AJ15</f>
        <v>0</v>
      </c>
    </row>
    <row r="16" spans="1:27" hidden="1" outlineLevel="1" x14ac:dyDescent="0.2">
      <c r="A16">
        <f t="shared" si="2"/>
        <v>2009</v>
      </c>
      <c r="B16" s="176">
        <v>39965</v>
      </c>
      <c r="C16" s="4">
        <f>RevReqDetR!Q16</f>
        <v>12115692.960000001</v>
      </c>
      <c r="D16" s="8">
        <f>RevReqDetR!U16</f>
        <v>659623.57000000007</v>
      </c>
      <c r="E16" s="4">
        <f t="shared" si="3"/>
        <v>12775316.530000001</v>
      </c>
      <c r="F16" s="131">
        <f>RevReqDetR!E16+RevReqDetR!V16</f>
        <v>98556.152573261963</v>
      </c>
      <c r="G16" s="4">
        <f>RevReqDetR!AG16</f>
        <v>0</v>
      </c>
      <c r="H16" s="131">
        <f t="shared" si="4"/>
        <v>0</v>
      </c>
      <c r="I16" s="8">
        <f>RevReqDetR!H16</f>
        <v>95000.650000000009</v>
      </c>
      <c r="J16" s="8">
        <f>RevReqDetR!M16</f>
        <v>95000.650000000009</v>
      </c>
      <c r="K16" s="131">
        <f t="shared" si="8"/>
        <v>0</v>
      </c>
      <c r="L16" s="8">
        <f>RevReqDetR!N16</f>
        <v>198605.00999999995</v>
      </c>
      <c r="M16" s="8">
        <f>RevReqDetR!AA16</f>
        <v>0</v>
      </c>
      <c r="N16" s="134">
        <f t="shared" si="5"/>
        <v>198605.00999999995</v>
      </c>
      <c r="O16" s="134">
        <f>RevReqDetR!AI16</f>
        <v>-93516.870000000024</v>
      </c>
      <c r="P16" s="8">
        <f>RevReqDetR!K16</f>
        <v>293605.65999999997</v>
      </c>
      <c r="Q16" s="8">
        <f>RevReqDetR!T16</f>
        <v>0</v>
      </c>
      <c r="R16" s="8">
        <f>RevReqDetR!W16</f>
        <v>0</v>
      </c>
      <c r="S16" s="8">
        <f>RevReqDetR!X16</f>
        <v>0</v>
      </c>
      <c r="T16" s="8">
        <f>RevReqDetR!Y16</f>
        <v>0</v>
      </c>
      <c r="U16" s="134">
        <f t="shared" si="9"/>
        <v>293605.65999999997</v>
      </c>
      <c r="V16" s="134">
        <f>RevReqDetR!L16</f>
        <v>0</v>
      </c>
      <c r="W16" s="8">
        <f t="shared" si="6"/>
        <v>-89961.367426738114</v>
      </c>
      <c r="Y16">
        <f t="shared" si="1"/>
        <v>3.2</v>
      </c>
      <c r="Z16" s="47">
        <f t="shared" si="7"/>
        <v>1</v>
      </c>
      <c r="AA16" s="8">
        <f>W16-RevReqDetR!AJ16</f>
        <v>0</v>
      </c>
    </row>
    <row r="17" spans="1:28" hidden="1" outlineLevel="1" x14ac:dyDescent="0.2">
      <c r="A17">
        <f t="shared" si="2"/>
        <v>2009</v>
      </c>
      <c r="B17" s="49">
        <v>39995</v>
      </c>
      <c r="C17" s="4">
        <f>RevReqDetR!Q17</f>
        <v>12028931.720000001</v>
      </c>
      <c r="D17" s="8">
        <f>RevReqDetR!U17</f>
        <v>860472.45000000007</v>
      </c>
      <c r="E17" s="4">
        <f t="shared" si="3"/>
        <v>12889404.17</v>
      </c>
      <c r="F17" s="131">
        <f>RevReqDetR!E17+RevReqDetR!V17</f>
        <v>120546.52341645204</v>
      </c>
      <c r="G17" s="4">
        <f>RevReqDetR!AG17</f>
        <v>0</v>
      </c>
      <c r="H17" s="131">
        <f t="shared" si="4"/>
        <v>0</v>
      </c>
      <c r="I17" s="8">
        <f>RevReqDetR!H17</f>
        <v>114087.63999999998</v>
      </c>
      <c r="J17" s="8">
        <f>RevReqDetR!M17</f>
        <v>114087.63999999998</v>
      </c>
      <c r="K17" s="131">
        <f t="shared" si="8"/>
        <v>0</v>
      </c>
      <c r="L17" s="8">
        <f>RevReqDetR!N17</f>
        <v>86761.24000000002</v>
      </c>
      <c r="M17" s="8">
        <f>RevReqDetR!AA17</f>
        <v>0</v>
      </c>
      <c r="N17" s="134">
        <f t="shared" si="5"/>
        <v>86761.24000000002</v>
      </c>
      <c r="O17" s="134">
        <f>RevReqDetR!AI17</f>
        <v>217754.71999999997</v>
      </c>
      <c r="P17" s="8">
        <f>RevReqDetR!K17</f>
        <v>200848.88</v>
      </c>
      <c r="Q17" s="8">
        <f>RevReqDetR!T17</f>
        <v>0</v>
      </c>
      <c r="R17" s="8">
        <f>RevReqDetR!W17</f>
        <v>0</v>
      </c>
      <c r="S17" s="8">
        <f>RevReqDetR!X17</f>
        <v>0</v>
      </c>
      <c r="T17" s="8">
        <f>RevReqDetR!Y17</f>
        <v>0</v>
      </c>
      <c r="U17" s="134">
        <f t="shared" si="9"/>
        <v>200848.88</v>
      </c>
      <c r="V17" s="134">
        <f>RevReqDetR!L17</f>
        <v>0</v>
      </c>
      <c r="W17" s="8">
        <f t="shared" si="6"/>
        <v>224213.60341645201</v>
      </c>
      <c r="Y17">
        <f t="shared" si="1"/>
        <v>3.4</v>
      </c>
      <c r="Z17" s="47">
        <f t="shared" si="7"/>
        <v>2</v>
      </c>
      <c r="AA17" s="8">
        <f>W17-RevReqDetR!AJ17</f>
        <v>0</v>
      </c>
    </row>
    <row r="18" spans="1:28" hidden="1" outlineLevel="1" x14ac:dyDescent="0.2">
      <c r="A18">
        <f t="shared" si="2"/>
        <v>2009</v>
      </c>
      <c r="B18" s="49">
        <v>40026</v>
      </c>
      <c r="C18" s="4">
        <f>RevReqDetR!Q18</f>
        <v>17515740.810000002</v>
      </c>
      <c r="D18" s="8">
        <f>RevReqDetR!U18</f>
        <v>472842.80000000016</v>
      </c>
      <c r="E18" s="4">
        <f t="shared" si="3"/>
        <v>17988583.610000003</v>
      </c>
      <c r="F18" s="131">
        <f>RevReqDetR!E18+RevReqDetR!V18</f>
        <v>128371.35001807883</v>
      </c>
      <c r="G18" s="4">
        <f>RevReqDetR!AG18</f>
        <v>0</v>
      </c>
      <c r="H18" s="131">
        <f t="shared" si="4"/>
        <v>0</v>
      </c>
      <c r="I18" s="8">
        <f>RevReqDetR!H18</f>
        <v>123650.94</v>
      </c>
      <c r="J18" s="8">
        <f>RevReqDetR!M18</f>
        <v>123650.94</v>
      </c>
      <c r="K18" s="131">
        <f t="shared" si="8"/>
        <v>0</v>
      </c>
      <c r="L18" s="8">
        <f>RevReqDetR!N18</f>
        <v>148337.82</v>
      </c>
      <c r="M18" s="8">
        <f>RevReqDetR!AA18</f>
        <v>0</v>
      </c>
      <c r="N18" s="134">
        <f t="shared" si="5"/>
        <v>148337.82</v>
      </c>
      <c r="O18" s="134">
        <f>RevReqDetR!AI18</f>
        <v>-77144.81</v>
      </c>
      <c r="P18" s="8">
        <f>RevReqDetR!K18</f>
        <v>271988.76</v>
      </c>
      <c r="Q18" s="8">
        <f>RevReqDetR!T18</f>
        <v>271256.43000000005</v>
      </c>
      <c r="R18" s="8">
        <f>RevReqDetR!W18</f>
        <v>0</v>
      </c>
      <c r="S18" s="8">
        <f>RevReqDetR!X18</f>
        <v>0</v>
      </c>
      <c r="T18" s="8">
        <f>RevReqDetR!Y18</f>
        <v>0</v>
      </c>
      <c r="U18" s="134">
        <f t="shared" si="9"/>
        <v>543245.19000000006</v>
      </c>
      <c r="V18" s="134">
        <f>RevReqDetR!L18</f>
        <v>0</v>
      </c>
      <c r="W18" s="8">
        <f t="shared" si="6"/>
        <v>-343680.82998192124</v>
      </c>
      <c r="Y18">
        <f t="shared" si="1"/>
        <v>3.6</v>
      </c>
      <c r="Z18" s="47">
        <f t="shared" si="7"/>
        <v>2</v>
      </c>
      <c r="AA18" s="8">
        <f>W18-RevReqDetR!AJ18</f>
        <v>0</v>
      </c>
    </row>
    <row r="19" spans="1:28" hidden="1" outlineLevel="1" x14ac:dyDescent="0.2">
      <c r="A19">
        <f t="shared" si="2"/>
        <v>2009</v>
      </c>
      <c r="B19" s="49">
        <v>40057</v>
      </c>
      <c r="C19" s="4">
        <f>RevReqDetR!Q19</f>
        <v>18815147.000000004</v>
      </c>
      <c r="D19" s="8">
        <f>RevReqDetR!U19</f>
        <v>769627.34000000008</v>
      </c>
      <c r="E19" s="4">
        <f t="shared" si="3"/>
        <v>19584774.340000004</v>
      </c>
      <c r="F19" s="131">
        <f>RevReqDetR!E19+RevReqDetR!V19</f>
        <v>164700.00596300358</v>
      </c>
      <c r="G19" s="4">
        <f>RevReqDetR!AG19</f>
        <v>0</v>
      </c>
      <c r="H19" s="131">
        <f t="shared" si="4"/>
        <v>0</v>
      </c>
      <c r="I19" s="8">
        <f>RevReqDetR!H19</f>
        <v>159886.63</v>
      </c>
      <c r="J19" s="8">
        <f>RevReqDetR!M19</f>
        <v>159886.63</v>
      </c>
      <c r="K19" s="131">
        <f t="shared" si="8"/>
        <v>0</v>
      </c>
      <c r="L19" s="8">
        <f>RevReqDetR!N19</f>
        <v>136901.81</v>
      </c>
      <c r="M19" s="8">
        <f>RevReqDetR!AA19</f>
        <v>0</v>
      </c>
      <c r="N19" s="134">
        <f t="shared" si="5"/>
        <v>136901.81</v>
      </c>
      <c r="O19" s="134">
        <f>RevReqDetR!AI19</f>
        <v>53688.549999999996</v>
      </c>
      <c r="P19" s="8">
        <f>RevReqDetR!K19</f>
        <v>296788.44</v>
      </c>
      <c r="Q19" s="8">
        <f>RevReqDetR!T19</f>
        <v>0</v>
      </c>
      <c r="R19" s="8">
        <f>RevReqDetR!W19</f>
        <v>0</v>
      </c>
      <c r="S19" s="8">
        <f>RevReqDetR!X19</f>
        <v>0</v>
      </c>
      <c r="T19" s="8">
        <f>RevReqDetR!Y19</f>
        <v>0</v>
      </c>
      <c r="U19" s="134">
        <f t="shared" si="9"/>
        <v>296788.44</v>
      </c>
      <c r="V19" s="134">
        <f>RevReqDetR!L19</f>
        <v>0</v>
      </c>
      <c r="W19" s="8">
        <f t="shared" si="6"/>
        <v>58501.925963003538</v>
      </c>
      <c r="Y19">
        <f t="shared" si="1"/>
        <v>3.8</v>
      </c>
      <c r="Z19" s="47">
        <f t="shared" si="7"/>
        <v>2</v>
      </c>
      <c r="AA19" s="8">
        <f>W19-RevReqDetR!AJ19</f>
        <v>-7.2759576141834259E-11</v>
      </c>
    </row>
    <row r="20" spans="1:28" hidden="1" outlineLevel="1" x14ac:dyDescent="0.2">
      <c r="A20">
        <f t="shared" si="2"/>
        <v>2009</v>
      </c>
      <c r="B20" s="49">
        <v>40087</v>
      </c>
      <c r="C20" s="4">
        <f>RevReqDetR!Q20</f>
        <v>19689828.100000001</v>
      </c>
      <c r="D20" s="8">
        <f>RevReqDetR!U20</f>
        <v>1080893.04</v>
      </c>
      <c r="E20" s="4">
        <f>C20+D20</f>
        <v>20770721.140000001</v>
      </c>
      <c r="F20" s="131">
        <f>RevReqDetR!E20+RevReqDetR!V20</f>
        <v>191471.02610485733</v>
      </c>
      <c r="G20" s="4">
        <f>RevReqDetR!AG20</f>
        <v>0</v>
      </c>
      <c r="H20" s="131">
        <f>(G19+G20)/2*$J$4</f>
        <v>0</v>
      </c>
      <c r="I20" s="8">
        <f>RevReqDetR!H20</f>
        <v>183602.48</v>
      </c>
      <c r="J20" s="8">
        <f>RevReqDetR!M20</f>
        <v>183602.48</v>
      </c>
      <c r="K20" s="131">
        <f t="shared" si="8"/>
        <v>0</v>
      </c>
      <c r="L20" s="8">
        <f>RevReqDetR!N20</f>
        <v>127664.45999999999</v>
      </c>
      <c r="M20" s="8">
        <f>RevReqDetR!AA20</f>
        <v>0</v>
      </c>
      <c r="N20" s="134">
        <f>L20+M20</f>
        <v>127664.45999999999</v>
      </c>
      <c r="O20" s="134">
        <f>RevReqDetR!AI20</f>
        <v>64833.599999999999</v>
      </c>
      <c r="P20" s="8">
        <f>RevReqDetR!K20</f>
        <v>311266.94</v>
      </c>
      <c r="Q20" s="8">
        <f>RevReqDetR!T20</f>
        <v>0</v>
      </c>
      <c r="R20" s="8">
        <f>RevReqDetR!W20</f>
        <v>0</v>
      </c>
      <c r="S20" s="8">
        <f>RevReqDetR!X20</f>
        <v>0</v>
      </c>
      <c r="T20" s="8">
        <f>RevReqDetR!Y20</f>
        <v>0</v>
      </c>
      <c r="U20" s="134">
        <f>P20+Q20-R20+S20-T20</f>
        <v>311266.94</v>
      </c>
      <c r="V20" s="134">
        <f>RevReqDetR!L20</f>
        <v>0</v>
      </c>
      <c r="W20" s="8">
        <f>F20+H20-K20+N20+O20-U20-V20</f>
        <v>72702.146104857267</v>
      </c>
      <c r="Y20">
        <f t="shared" si="1"/>
        <v>4</v>
      </c>
      <c r="Z20" s="47">
        <f t="shared" si="7"/>
        <v>2</v>
      </c>
      <c r="AA20" s="8">
        <f>W20-RevReqDetR!AJ20</f>
        <v>0</v>
      </c>
    </row>
    <row r="21" spans="1:28" hidden="1" outlineLevel="1" x14ac:dyDescent="0.2">
      <c r="A21">
        <f t="shared" si="2"/>
        <v>2009</v>
      </c>
      <c r="B21" s="49">
        <v>40118</v>
      </c>
      <c r="C21" s="4">
        <f>RevReqDetR!Q21</f>
        <v>19909120.530000001</v>
      </c>
      <c r="D21" s="8">
        <f>RevReqDetR!U21</f>
        <v>1317324.24</v>
      </c>
      <c r="E21" s="4">
        <f>C21+D21</f>
        <v>21226444.77</v>
      </c>
      <c r="F21" s="131">
        <f>RevReqDetR!E21+RevReqDetR!V21</f>
        <v>190750.700204675</v>
      </c>
      <c r="G21" s="4">
        <f>RevReqDetR!AG21</f>
        <v>0</v>
      </c>
      <c r="H21" s="131">
        <f>(G20+G21)/2*$J$4</f>
        <v>0</v>
      </c>
      <c r="I21" s="8">
        <f>RevReqDetR!H21</f>
        <v>179960.05</v>
      </c>
      <c r="J21" s="8">
        <f>RevReqDetR!M21</f>
        <v>179960.05</v>
      </c>
      <c r="K21" s="131">
        <f t="shared" si="8"/>
        <v>0</v>
      </c>
      <c r="L21" s="8">
        <f>RevReqDetR!N21</f>
        <v>56471.16</v>
      </c>
      <c r="M21" s="8">
        <f>RevReqDetR!AA21</f>
        <v>0</v>
      </c>
      <c r="N21" s="134">
        <f>L21+M21</f>
        <v>56471.16</v>
      </c>
      <c r="O21" s="134">
        <f>RevReqDetR!AI21</f>
        <v>47629.099999999991</v>
      </c>
      <c r="P21" s="8">
        <f>RevReqDetR!K21</f>
        <v>236431.21</v>
      </c>
      <c r="Q21" s="8">
        <f>RevReqDetR!T21</f>
        <v>0</v>
      </c>
      <c r="R21" s="8">
        <f>RevReqDetR!W21</f>
        <v>85300.81</v>
      </c>
      <c r="S21" s="8">
        <f>RevReqDetR!X21</f>
        <v>0</v>
      </c>
      <c r="T21" s="8">
        <f>RevReqDetR!Y21</f>
        <v>0</v>
      </c>
      <c r="U21" s="134">
        <f>P21+Q21-R21+S21-T21</f>
        <v>151130.4</v>
      </c>
      <c r="V21" s="134">
        <f>RevReqDetR!L21</f>
        <v>0</v>
      </c>
      <c r="W21" s="8">
        <f>F21+H21-K21+N21+O21-U21-V21</f>
        <v>143720.56020467498</v>
      </c>
      <c r="Y21">
        <f t="shared" si="1"/>
        <v>4.2</v>
      </c>
      <c r="Z21" s="47">
        <f t="shared" si="7"/>
        <v>1</v>
      </c>
      <c r="AA21" s="8">
        <f>W21-RevReqDetR!AJ21</f>
        <v>0</v>
      </c>
    </row>
    <row r="22" spans="1:28" hidden="1" outlineLevel="1" x14ac:dyDescent="0.2">
      <c r="A22">
        <f t="shared" si="2"/>
        <v>2009</v>
      </c>
      <c r="B22" s="49">
        <v>40148</v>
      </c>
      <c r="C22" s="4">
        <f>RevReqDetR!Q22</f>
        <v>42055056.770000003</v>
      </c>
      <c r="D22" s="8">
        <f>RevReqDetR!U22</f>
        <v>1483480.89</v>
      </c>
      <c r="E22" s="4">
        <f>C22+D22</f>
        <v>43538537.660000004</v>
      </c>
      <c r="F22" s="131">
        <f>RevReqDetR!E22+RevReqDetR!V22</f>
        <v>239382.78857674485</v>
      </c>
      <c r="G22" s="4">
        <f>RevReqDetR!AG22</f>
        <v>0</v>
      </c>
      <c r="H22" s="131">
        <f>(G21+G22)/2*$J$4</f>
        <v>0</v>
      </c>
      <c r="I22" s="8">
        <f>RevReqDetR!H22</f>
        <v>224782.55000000005</v>
      </c>
      <c r="J22" s="8">
        <f>RevReqDetR!M22</f>
        <v>166156.65</v>
      </c>
      <c r="K22" s="131">
        <f t="shared" si="8"/>
        <v>58625.900000000052</v>
      </c>
      <c r="L22" s="8">
        <f>RevReqDetR!N22</f>
        <v>0</v>
      </c>
      <c r="M22" s="8">
        <f>RevReqDetR!AA22</f>
        <v>0</v>
      </c>
      <c r="N22" s="134">
        <f>L22+M22</f>
        <v>0</v>
      </c>
      <c r="O22" s="134">
        <f>RevReqDetR!AI22</f>
        <v>48597.74</v>
      </c>
      <c r="P22" s="8">
        <f>RevReqDetR!K22</f>
        <v>166156.65</v>
      </c>
      <c r="Q22" s="8">
        <f>RevReqDetR!T22</f>
        <v>0</v>
      </c>
      <c r="R22" s="8">
        <f>RevReqDetR!W22</f>
        <v>0</v>
      </c>
      <c r="S22" s="8">
        <f>RevReqDetR!X22</f>
        <v>0</v>
      </c>
      <c r="T22" s="8">
        <f>RevReqDetR!Y22</f>
        <v>0</v>
      </c>
      <c r="U22" s="134">
        <f>P22+Q22-R22+S22-T22</f>
        <v>166156.65</v>
      </c>
      <c r="V22" s="134">
        <f>RevReqDetR!L22</f>
        <v>0</v>
      </c>
      <c r="W22" s="8">
        <f>F22+H22-K22+N22+O22-U22-V22</f>
        <v>63197.97857674479</v>
      </c>
      <c r="Y22">
        <f t="shared" si="1"/>
        <v>4.4000000000000004</v>
      </c>
      <c r="Z22" s="47">
        <f t="shared" si="7"/>
        <v>2</v>
      </c>
      <c r="AA22" s="8">
        <f>W22-RevReqDetR!AJ22</f>
        <v>0</v>
      </c>
    </row>
    <row r="23" spans="1:28" hidden="1" outlineLevel="1" x14ac:dyDescent="0.2">
      <c r="A23">
        <f t="shared" si="2"/>
        <v>2010</v>
      </c>
      <c r="B23" s="49">
        <v>40179</v>
      </c>
      <c r="C23" s="4">
        <f>RevReqDetR!Q23</f>
        <v>43655189.880000003</v>
      </c>
      <c r="D23" s="8">
        <f>RevReqDetR!U23</f>
        <v>1635979.68</v>
      </c>
      <c r="E23" s="4">
        <f>C23+D23</f>
        <v>45291169.560000002</v>
      </c>
      <c r="F23" s="131">
        <f>RevReqDetR!E23+RevReqDetR!V23</f>
        <v>413292.01370451023</v>
      </c>
      <c r="G23" s="4">
        <f>RevReqDetR!AG23</f>
        <v>0</v>
      </c>
      <c r="H23" s="131">
        <f>(G22+G23)/2*$J$4</f>
        <v>0</v>
      </c>
      <c r="I23" s="8">
        <f>RevReqDetR!H23</f>
        <v>396346.9</v>
      </c>
      <c r="J23" s="8">
        <f>RevReqDetR!M23</f>
        <v>152498.79</v>
      </c>
      <c r="K23" s="131">
        <f t="shared" si="8"/>
        <v>243848.11000000002</v>
      </c>
      <c r="L23" s="8">
        <f>RevReqDetR!N23</f>
        <v>0</v>
      </c>
      <c r="M23" s="8">
        <f>RevReqDetR!AA23</f>
        <v>0</v>
      </c>
      <c r="N23" s="134">
        <f>L23+M23</f>
        <v>0</v>
      </c>
      <c r="O23" s="134">
        <f>RevReqDetR!AI23</f>
        <v>25875.7</v>
      </c>
      <c r="P23" s="8">
        <f>RevReqDetR!K23</f>
        <v>152498.79</v>
      </c>
      <c r="Q23" s="8">
        <f>RevReqDetR!T23</f>
        <v>0</v>
      </c>
      <c r="R23" s="8">
        <f>RevReqDetR!W23</f>
        <v>35329.550000000003</v>
      </c>
      <c r="S23" s="8">
        <f>RevReqDetR!X23</f>
        <v>0</v>
      </c>
      <c r="T23" s="8">
        <f>RevReqDetR!Y23</f>
        <v>0</v>
      </c>
      <c r="U23" s="134">
        <f>P23+Q23-R23+S23-T23</f>
        <v>117169.24</v>
      </c>
      <c r="V23" s="134">
        <f>RevReqDetR!L23</f>
        <v>0</v>
      </c>
      <c r="W23" s="8">
        <f t="shared" ref="W23:W86" si="10">F23+H23-K23+N23+O23-U23-V23</f>
        <v>78150.363704510222</v>
      </c>
      <c r="Y23">
        <f t="shared" si="1"/>
        <v>4.5999999999999996</v>
      </c>
      <c r="Z23" s="47">
        <f t="shared" si="7"/>
        <v>2</v>
      </c>
      <c r="AA23" s="8">
        <f>W23-RevReqDetR!AJ23</f>
        <v>0</v>
      </c>
      <c r="AB23" s="8"/>
    </row>
    <row r="24" spans="1:28" hidden="1" outlineLevel="1" x14ac:dyDescent="0.2">
      <c r="A24">
        <f t="shared" si="2"/>
        <v>2010</v>
      </c>
      <c r="B24" s="49">
        <v>40210</v>
      </c>
      <c r="C24" s="4">
        <f>RevReqDetR!Q24</f>
        <v>46384154.280000001</v>
      </c>
      <c r="D24" s="8">
        <f>RevReqDetR!U24</f>
        <v>516896.09000000008</v>
      </c>
      <c r="E24" s="4">
        <f t="shared" ref="E24:E87" si="11">C24+D24</f>
        <v>46901050.370000005</v>
      </c>
      <c r="F24" s="131">
        <f>RevReqDetR!E24+RevReqDetR!V24</f>
        <v>387188.4815282108</v>
      </c>
      <c r="G24" s="4">
        <f>RevReqDetR!AG24</f>
        <v>0</v>
      </c>
      <c r="H24" s="131">
        <f t="shared" ref="H24:H87" si="12">(G23+G24)/2*$J$4</f>
        <v>0</v>
      </c>
      <c r="I24" s="8">
        <f>RevReqDetR!H24</f>
        <v>377542.48000000004</v>
      </c>
      <c r="J24" s="8">
        <f>RevReqDetR!M24</f>
        <v>347613.8</v>
      </c>
      <c r="K24" s="131">
        <f t="shared" si="8"/>
        <v>29928.680000000051</v>
      </c>
      <c r="L24" s="8">
        <f>RevReqDetR!N24</f>
        <v>0</v>
      </c>
      <c r="M24" s="8">
        <f>RevReqDetR!AA24</f>
        <v>0</v>
      </c>
      <c r="N24" s="134">
        <f t="shared" ref="N24:N87" si="13">L24+M24</f>
        <v>0</v>
      </c>
      <c r="O24" s="134">
        <f>RevReqDetR!AI24</f>
        <v>27816.729999999996</v>
      </c>
      <c r="P24" s="8">
        <f>RevReqDetR!K24</f>
        <v>347613.8</v>
      </c>
      <c r="Q24" s="8">
        <f>RevReqDetR!T24</f>
        <v>451470.6100000001</v>
      </c>
      <c r="R24" s="8">
        <f>RevReqDetR!W24</f>
        <v>0</v>
      </c>
      <c r="S24" s="8">
        <f>RevReqDetR!X24</f>
        <v>0</v>
      </c>
      <c r="T24" s="8">
        <f>RevReqDetR!Y24</f>
        <v>0</v>
      </c>
      <c r="U24" s="134">
        <f t="shared" ref="U24:U87" si="14">P24+Q24-R24+S24-T24</f>
        <v>799084.41000000015</v>
      </c>
      <c r="V24" s="134">
        <f>RevReqDetR!L24</f>
        <v>0</v>
      </c>
      <c r="W24" s="8">
        <f t="shared" si="10"/>
        <v>-414007.87847178942</v>
      </c>
      <c r="Y24">
        <f t="shared" si="1"/>
        <v>4.8</v>
      </c>
      <c r="Z24" s="47">
        <f t="shared" si="7"/>
        <v>2</v>
      </c>
      <c r="AA24" s="8">
        <f>W24-RevReqDetR!AJ24</f>
        <v>0</v>
      </c>
      <c r="AB24" s="8"/>
    </row>
    <row r="25" spans="1:28" hidden="1" outlineLevel="1" x14ac:dyDescent="0.2">
      <c r="A25">
        <f t="shared" si="2"/>
        <v>2010</v>
      </c>
      <c r="B25" s="49">
        <v>40238</v>
      </c>
      <c r="C25" s="4">
        <f>RevReqDetR!Q25</f>
        <v>48451264.170000002</v>
      </c>
      <c r="D25" s="8">
        <f>RevReqDetR!U25</f>
        <v>727470.9800000001</v>
      </c>
      <c r="E25" s="4">
        <f t="shared" si="11"/>
        <v>49178735.149999999</v>
      </c>
      <c r="F25" s="131">
        <f>RevReqDetR!E25+RevReqDetR!V25</f>
        <v>444631.65128641191</v>
      </c>
      <c r="G25" s="4">
        <f>RevReqDetR!AG25</f>
        <v>0</v>
      </c>
      <c r="H25" s="131">
        <f t="shared" si="12"/>
        <v>0</v>
      </c>
      <c r="I25" s="8">
        <f>RevReqDetR!H25</f>
        <v>435759.78000000009</v>
      </c>
      <c r="J25" s="8">
        <f>RevReqDetR!M25</f>
        <v>210574.89</v>
      </c>
      <c r="K25" s="131">
        <f t="shared" si="8"/>
        <v>225184.89000000007</v>
      </c>
      <c r="L25" s="8">
        <f>RevReqDetR!N25</f>
        <v>0</v>
      </c>
      <c r="M25" s="8">
        <f>RevReqDetR!AA25</f>
        <v>0</v>
      </c>
      <c r="N25" s="134">
        <f t="shared" si="13"/>
        <v>0</v>
      </c>
      <c r="O25" s="134">
        <f>RevReqDetR!AI25</f>
        <v>42720.97</v>
      </c>
      <c r="P25" s="8">
        <f>RevReqDetR!K25</f>
        <v>210574.89</v>
      </c>
      <c r="Q25" s="8">
        <f>RevReqDetR!T25</f>
        <v>0</v>
      </c>
      <c r="R25" s="8">
        <f>RevReqDetR!W25</f>
        <v>130406.01</v>
      </c>
      <c r="S25" s="8">
        <f>RevReqDetR!X25</f>
        <v>0</v>
      </c>
      <c r="T25" s="8">
        <f>RevReqDetR!Y25</f>
        <v>0</v>
      </c>
      <c r="U25" s="134">
        <f t="shared" si="14"/>
        <v>80168.880000000019</v>
      </c>
      <c r="V25" s="134">
        <f>RevReqDetR!L25</f>
        <v>0</v>
      </c>
      <c r="W25" s="8">
        <f t="shared" si="10"/>
        <v>181998.85128641187</v>
      </c>
      <c r="Y25">
        <f t="shared" si="1"/>
        <v>5</v>
      </c>
      <c r="Z25" s="47">
        <f t="shared" si="7"/>
        <v>2</v>
      </c>
      <c r="AA25" s="8">
        <f>W25-RevReqDetR!AJ25</f>
        <v>0</v>
      </c>
      <c r="AB25" s="8"/>
    </row>
    <row r="26" spans="1:28" hidden="1" outlineLevel="1" x14ac:dyDescent="0.2">
      <c r="A26">
        <f t="shared" si="2"/>
        <v>2010</v>
      </c>
      <c r="B26" s="49">
        <v>40269</v>
      </c>
      <c r="C26" s="4">
        <f>RevReqDetR!Q26</f>
        <v>49472251.900000006</v>
      </c>
      <c r="D26" s="8">
        <f>RevReqDetR!U26</f>
        <v>1293287.6800000002</v>
      </c>
      <c r="E26" s="4">
        <f t="shared" si="11"/>
        <v>50765539.580000006</v>
      </c>
      <c r="F26" s="131">
        <f>RevReqDetR!E26+RevReqDetR!V26</f>
        <v>450111.66366200853</v>
      </c>
      <c r="G26" s="4">
        <f>RevReqDetR!AG26</f>
        <v>0</v>
      </c>
      <c r="H26" s="131">
        <f t="shared" si="12"/>
        <v>0</v>
      </c>
      <c r="I26" s="8">
        <f>RevReqDetR!H26</f>
        <v>438963.43000000011</v>
      </c>
      <c r="J26" s="8">
        <f>RevReqDetR!M26</f>
        <v>565816.69999999995</v>
      </c>
      <c r="K26" s="131">
        <f t="shared" si="8"/>
        <v>-126853.26999999984</v>
      </c>
      <c r="L26" s="8">
        <f>RevReqDetR!N26</f>
        <v>0</v>
      </c>
      <c r="M26" s="8">
        <f>RevReqDetR!AA26</f>
        <v>0</v>
      </c>
      <c r="N26" s="134">
        <f t="shared" si="13"/>
        <v>0</v>
      </c>
      <c r="O26" s="134">
        <f>RevReqDetR!AI26</f>
        <v>38027.550000000003</v>
      </c>
      <c r="P26" s="8">
        <f>RevReqDetR!K26</f>
        <v>565816.69999999995</v>
      </c>
      <c r="Q26" s="8">
        <f>RevReqDetR!T26</f>
        <v>0</v>
      </c>
      <c r="R26" s="8">
        <f>RevReqDetR!W26</f>
        <v>0</v>
      </c>
      <c r="S26" s="8">
        <f>RevReqDetR!X26</f>
        <v>0</v>
      </c>
      <c r="T26" s="8">
        <f>RevReqDetR!Y26</f>
        <v>0</v>
      </c>
      <c r="U26" s="134">
        <f t="shared" si="14"/>
        <v>565816.69999999995</v>
      </c>
      <c r="V26" s="134">
        <f>RevReqDetR!L26</f>
        <v>0</v>
      </c>
      <c r="W26" s="8">
        <f t="shared" si="10"/>
        <v>49175.783662008471</v>
      </c>
      <c r="Y26">
        <f t="shared" si="1"/>
        <v>5.2</v>
      </c>
      <c r="Z26" s="47">
        <f t="shared" si="7"/>
        <v>1</v>
      </c>
      <c r="AA26" s="8">
        <f>W26-RevReqDetR!AJ26</f>
        <v>0</v>
      </c>
      <c r="AB26" s="8"/>
    </row>
    <row r="27" spans="1:28" hidden="1" outlineLevel="1" x14ac:dyDescent="0.2">
      <c r="A27">
        <f t="shared" si="2"/>
        <v>2010</v>
      </c>
      <c r="B27" s="49">
        <v>40299</v>
      </c>
      <c r="C27" s="4">
        <f>RevReqDetR!Q27</f>
        <v>50956531.700000003</v>
      </c>
      <c r="D27" s="8">
        <f>RevReqDetR!U27</f>
        <v>2199554.7300000004</v>
      </c>
      <c r="E27" s="4">
        <f t="shared" si="11"/>
        <v>53156086.430000007</v>
      </c>
      <c r="F27" s="131">
        <f>RevReqDetR!E27+RevReqDetR!V27</f>
        <v>488527.49197582999</v>
      </c>
      <c r="G27" s="4">
        <f>RevReqDetR!AG27</f>
        <v>0</v>
      </c>
      <c r="H27" s="131">
        <f t="shared" si="12"/>
        <v>0</v>
      </c>
      <c r="I27" s="8">
        <f>RevReqDetR!H27</f>
        <v>471056.86000000004</v>
      </c>
      <c r="J27" s="8">
        <f>RevReqDetR!M27</f>
        <v>901791.17000000039</v>
      </c>
      <c r="K27" s="131">
        <f t="shared" si="8"/>
        <v>-430734.31000000035</v>
      </c>
      <c r="L27" s="8">
        <f>RevReqDetR!N27</f>
        <v>4475.8899999995483</v>
      </c>
      <c r="M27" s="8">
        <f>RevReqDetR!AA27</f>
        <v>0</v>
      </c>
      <c r="N27" s="134">
        <f t="shared" si="13"/>
        <v>4475.8899999995483</v>
      </c>
      <c r="O27" s="134">
        <f>RevReqDetR!AI27</f>
        <v>28010.229999999996</v>
      </c>
      <c r="P27" s="8">
        <f>RevReqDetR!K27</f>
        <v>906267.05999999994</v>
      </c>
      <c r="Q27" s="8">
        <f>RevReqDetR!T27</f>
        <v>0</v>
      </c>
      <c r="R27" s="8">
        <f>RevReqDetR!W27</f>
        <v>0</v>
      </c>
      <c r="S27" s="8">
        <f>RevReqDetR!X27</f>
        <v>0</v>
      </c>
      <c r="T27" s="8">
        <f>RevReqDetR!Y27</f>
        <v>0</v>
      </c>
      <c r="U27" s="134">
        <f t="shared" si="14"/>
        <v>906267.05999999994</v>
      </c>
      <c r="V27" s="134">
        <f>RevReqDetR!L27</f>
        <v>0</v>
      </c>
      <c r="W27" s="8">
        <f t="shared" si="10"/>
        <v>45480.861975829932</v>
      </c>
      <c r="Y27">
        <f t="shared" si="1"/>
        <v>5.4</v>
      </c>
      <c r="Z27" s="47">
        <f t="shared" si="7"/>
        <v>2</v>
      </c>
      <c r="AA27" s="8">
        <f>W27-RevReqDetR!AJ27</f>
        <v>0</v>
      </c>
      <c r="AB27" s="8"/>
    </row>
    <row r="28" spans="1:28" hidden="1" outlineLevel="1" x14ac:dyDescent="0.2">
      <c r="A28">
        <f t="shared" si="2"/>
        <v>2010</v>
      </c>
      <c r="B28" s="49">
        <v>40330</v>
      </c>
      <c r="C28" s="4">
        <f>RevReqDetR!Q28</f>
        <v>53544961.380000003</v>
      </c>
      <c r="D28" s="8">
        <f>RevReqDetR!U28</f>
        <v>3273228.7300000004</v>
      </c>
      <c r="E28" s="4">
        <f t="shared" si="11"/>
        <v>56818190.109999999</v>
      </c>
      <c r="F28" s="131">
        <f>RevReqDetR!E28+RevReqDetR!V28</f>
        <v>496561.80221398739</v>
      </c>
      <c r="G28" s="4">
        <f>RevReqDetR!AG28</f>
        <v>0</v>
      </c>
      <c r="H28" s="131">
        <f t="shared" si="12"/>
        <v>0</v>
      </c>
      <c r="I28" s="8">
        <f>RevReqDetR!H28</f>
        <v>470796.35000000003</v>
      </c>
      <c r="J28" s="8">
        <f>RevReqDetR!M28</f>
        <v>470796.35000000003</v>
      </c>
      <c r="K28" s="131">
        <f t="shared" si="8"/>
        <v>0</v>
      </c>
      <c r="L28" s="8">
        <f>RevReqDetR!N28</f>
        <v>630575.31999999983</v>
      </c>
      <c r="M28" s="8">
        <f>RevReqDetR!AA28</f>
        <v>0</v>
      </c>
      <c r="N28" s="134">
        <f t="shared" si="13"/>
        <v>630575.31999999983</v>
      </c>
      <c r="O28" s="134">
        <f>RevReqDetR!AI28</f>
        <v>31272.460000000003</v>
      </c>
      <c r="P28" s="8">
        <f>RevReqDetR!K28</f>
        <v>1073674</v>
      </c>
      <c r="Q28" s="8">
        <f>RevReqDetR!T28</f>
        <v>0</v>
      </c>
      <c r="R28" s="8">
        <f>RevReqDetR!W28</f>
        <v>4072.22</v>
      </c>
      <c r="S28" s="8">
        <f>RevReqDetR!X28</f>
        <v>0</v>
      </c>
      <c r="T28" s="8">
        <f>RevReqDetR!Y28</f>
        <v>0</v>
      </c>
      <c r="U28" s="134">
        <f t="shared" si="14"/>
        <v>1069601.78</v>
      </c>
      <c r="V28" s="134">
        <f>RevReqDetR!L28</f>
        <v>27697.67</v>
      </c>
      <c r="W28" s="8">
        <f t="shared" si="10"/>
        <v>61110.132213987104</v>
      </c>
      <c r="Y28">
        <f t="shared" si="1"/>
        <v>5.6</v>
      </c>
      <c r="Z28" s="47">
        <f t="shared" si="7"/>
        <v>2</v>
      </c>
      <c r="AA28" s="8">
        <f>W28-RevReqDetR!AJ28</f>
        <v>-2.6193447411060333E-10</v>
      </c>
      <c r="AB28" s="8"/>
    </row>
    <row r="29" spans="1:28" hidden="1" outlineLevel="1" x14ac:dyDescent="0.2">
      <c r="A29">
        <f t="shared" si="2"/>
        <v>2010</v>
      </c>
      <c r="B29" s="49">
        <v>40360</v>
      </c>
      <c r="C29" s="4">
        <f>RevReqDetR!Q29</f>
        <v>54241650.510000005</v>
      </c>
      <c r="D29" s="8">
        <f>RevReqDetR!U29</f>
        <v>1224925.0400000005</v>
      </c>
      <c r="E29" s="4">
        <f t="shared" si="11"/>
        <v>55466575.550000004</v>
      </c>
      <c r="F29" s="131">
        <f>RevReqDetR!E29+RevReqDetR!V29</f>
        <v>534232.54449612449</v>
      </c>
      <c r="G29" s="4">
        <f>RevReqDetR!AG29</f>
        <v>0</v>
      </c>
      <c r="H29" s="131">
        <f t="shared" si="12"/>
        <v>0</v>
      </c>
      <c r="I29" s="8">
        <f>RevReqDetR!H29</f>
        <v>501039.52999999991</v>
      </c>
      <c r="J29" s="8">
        <f>RevReqDetR!M29</f>
        <v>501039.52999999991</v>
      </c>
      <c r="K29" s="131">
        <f t="shared" si="8"/>
        <v>0</v>
      </c>
      <c r="L29" s="8">
        <f>RevReqDetR!N29</f>
        <v>716500.87</v>
      </c>
      <c r="M29" s="8">
        <f>RevReqDetR!AA29</f>
        <v>0</v>
      </c>
      <c r="N29" s="134">
        <f t="shared" si="13"/>
        <v>716500.87</v>
      </c>
      <c r="O29" s="134">
        <f>RevReqDetR!AI29</f>
        <v>-16853.309999999998</v>
      </c>
      <c r="P29" s="8">
        <f>RevReqDetR!K29</f>
        <v>1218558.24</v>
      </c>
      <c r="Q29" s="8">
        <f>RevReqDetR!T29</f>
        <v>689310.56999999983</v>
      </c>
      <c r="R29" s="8">
        <f>RevReqDetR!W29</f>
        <v>0</v>
      </c>
      <c r="S29" s="8">
        <f>RevReqDetR!X29</f>
        <v>0</v>
      </c>
      <c r="T29" s="8">
        <f>RevReqDetR!Y29</f>
        <v>0</v>
      </c>
      <c r="U29" s="134">
        <f t="shared" si="14"/>
        <v>1907868.8099999998</v>
      </c>
      <c r="V29" s="134">
        <f>RevReqDetR!L29</f>
        <v>-1017.84</v>
      </c>
      <c r="W29" s="8">
        <f t="shared" si="10"/>
        <v>-672970.86550387542</v>
      </c>
      <c r="Y29">
        <f t="shared" si="1"/>
        <v>5.8</v>
      </c>
      <c r="Z29" s="47">
        <f t="shared" si="7"/>
        <v>2</v>
      </c>
      <c r="AA29" s="8">
        <f>W29-RevReqDetR!AJ29</f>
        <v>0</v>
      </c>
      <c r="AB29" s="8"/>
    </row>
    <row r="30" spans="1:28" hidden="1" outlineLevel="1" x14ac:dyDescent="0.2">
      <c r="A30">
        <f t="shared" si="2"/>
        <v>2010</v>
      </c>
      <c r="B30" s="49">
        <v>40391</v>
      </c>
      <c r="C30" s="4">
        <f>RevReqDetR!Q30</f>
        <v>53648100.380000003</v>
      </c>
      <c r="D30" s="8">
        <f>RevReqDetR!U30</f>
        <v>2485342.6400000006</v>
      </c>
      <c r="E30" s="4">
        <f t="shared" si="11"/>
        <v>56133443.020000003</v>
      </c>
      <c r="F30" s="131">
        <f>RevReqDetR!E30+RevReqDetR!V30</f>
        <v>524255.36511668918</v>
      </c>
      <c r="G30" s="4">
        <f>RevReqDetR!AG30</f>
        <v>0</v>
      </c>
      <c r="H30" s="131">
        <f t="shared" si="12"/>
        <v>0</v>
      </c>
      <c r="I30" s="8">
        <f>RevReqDetR!H30</f>
        <v>504618.47000000003</v>
      </c>
      <c r="J30" s="8">
        <f>RevReqDetR!M30</f>
        <v>504618.47000000003</v>
      </c>
      <c r="K30" s="131">
        <f t="shared" si="8"/>
        <v>0</v>
      </c>
      <c r="L30" s="8">
        <f>RevReqDetR!N30</f>
        <v>755799.13000000012</v>
      </c>
      <c r="M30" s="8">
        <f>RevReqDetR!AA30</f>
        <v>0</v>
      </c>
      <c r="N30" s="134">
        <f t="shared" si="13"/>
        <v>755799.13000000012</v>
      </c>
      <c r="O30" s="134">
        <f>RevReqDetR!AI30</f>
        <v>10869.640000000001</v>
      </c>
      <c r="P30" s="8">
        <f>RevReqDetR!K30</f>
        <v>1260417.6000000001</v>
      </c>
      <c r="Q30" s="8">
        <f>RevReqDetR!T30</f>
        <v>0</v>
      </c>
      <c r="R30" s="8">
        <f>RevReqDetR!W30</f>
        <v>20142.87</v>
      </c>
      <c r="S30" s="8">
        <f>RevReqDetR!X30</f>
        <v>0</v>
      </c>
      <c r="T30" s="8">
        <f>RevReqDetR!Y30</f>
        <v>0</v>
      </c>
      <c r="U30" s="134">
        <f t="shared" si="14"/>
        <v>1240274.73</v>
      </c>
      <c r="V30" s="134">
        <f>RevReqDetR!L30</f>
        <v>0</v>
      </c>
      <c r="W30" s="8">
        <f t="shared" si="10"/>
        <v>50649.405116689159</v>
      </c>
      <c r="Y30">
        <f t="shared" si="1"/>
        <v>6</v>
      </c>
      <c r="Z30" s="47">
        <f t="shared" si="7"/>
        <v>2</v>
      </c>
      <c r="AA30" s="8">
        <f>W30-RevReqDetR!AJ30</f>
        <v>0</v>
      </c>
      <c r="AB30" s="8"/>
    </row>
    <row r="31" spans="1:28" hidden="1" outlineLevel="1" x14ac:dyDescent="0.2">
      <c r="A31">
        <f t="shared" si="2"/>
        <v>2010</v>
      </c>
      <c r="B31" s="49">
        <v>40422</v>
      </c>
      <c r="C31" s="4">
        <f>RevReqDetR!Q31</f>
        <v>53261353.060000002</v>
      </c>
      <c r="D31" s="8">
        <f>RevReqDetR!U31</f>
        <v>3701469.3500000006</v>
      </c>
      <c r="E31" s="4">
        <f t="shared" si="11"/>
        <v>56962822.410000004</v>
      </c>
      <c r="F31" s="131">
        <f>RevReqDetR!E31+RevReqDetR!V31</f>
        <v>513804.56222801964</v>
      </c>
      <c r="G31" s="4">
        <f>RevReqDetR!AG31</f>
        <v>0</v>
      </c>
      <c r="H31" s="131">
        <f t="shared" si="12"/>
        <v>0</v>
      </c>
      <c r="I31" s="8">
        <f>RevReqDetR!H31</f>
        <v>482663.39</v>
      </c>
      <c r="J31" s="8">
        <f>RevReqDetR!M31</f>
        <v>482663.39</v>
      </c>
      <c r="K31" s="131">
        <f t="shared" si="8"/>
        <v>0</v>
      </c>
      <c r="L31" s="8">
        <f>RevReqDetR!N31</f>
        <v>733463.32</v>
      </c>
      <c r="M31" s="8">
        <f>RevReqDetR!AA31</f>
        <v>0</v>
      </c>
      <c r="N31" s="134">
        <f t="shared" si="13"/>
        <v>733463.32</v>
      </c>
      <c r="O31" s="134">
        <f>RevReqDetR!AI31</f>
        <v>45417.58</v>
      </c>
      <c r="P31" s="8">
        <f>RevReqDetR!K31</f>
        <v>1216126.71</v>
      </c>
      <c r="Q31" s="8">
        <f>RevReqDetR!T31</f>
        <v>0</v>
      </c>
      <c r="R31" s="8">
        <f>RevReqDetR!W31</f>
        <v>0</v>
      </c>
      <c r="S31" s="8">
        <f>RevReqDetR!X31</f>
        <v>0</v>
      </c>
      <c r="T31" s="8">
        <f>RevReqDetR!Y31</f>
        <v>0</v>
      </c>
      <c r="U31" s="134">
        <f t="shared" si="14"/>
        <v>1216126.71</v>
      </c>
      <c r="V31" s="134">
        <f>RevReqDetR!L31</f>
        <v>0</v>
      </c>
      <c r="W31" s="8">
        <f t="shared" si="10"/>
        <v>76558.752228019759</v>
      </c>
      <c r="Y31">
        <f t="shared" si="1"/>
        <v>6.2</v>
      </c>
      <c r="Z31" s="47">
        <f t="shared" si="7"/>
        <v>1</v>
      </c>
      <c r="AA31" s="8">
        <f>W31-RevReqDetR!AJ31</f>
        <v>1.3096723705530167E-10</v>
      </c>
      <c r="AB31" s="8"/>
    </row>
    <row r="32" spans="1:28" hidden="1" outlineLevel="1" x14ac:dyDescent="0.2">
      <c r="A32">
        <f t="shared" si="2"/>
        <v>2010</v>
      </c>
      <c r="B32" s="49">
        <v>40452</v>
      </c>
      <c r="C32" s="4">
        <f>RevReqDetR!Q32</f>
        <v>52800149.550000004</v>
      </c>
      <c r="D32" s="8">
        <f>RevReqDetR!U32</f>
        <v>4707603.870000001</v>
      </c>
      <c r="E32" s="4">
        <f t="shared" si="11"/>
        <v>57507753.420000002</v>
      </c>
      <c r="F32" s="131">
        <f>RevReqDetR!E32+RevReqDetR!V32</f>
        <v>537736.61582183593</v>
      </c>
      <c r="G32" s="4">
        <f>RevReqDetR!AG32</f>
        <v>0</v>
      </c>
      <c r="H32" s="131">
        <f t="shared" si="12"/>
        <v>0</v>
      </c>
      <c r="I32" s="8">
        <f>RevReqDetR!H32</f>
        <v>493402.00999999995</v>
      </c>
      <c r="J32" s="8">
        <f>RevReqDetR!M32</f>
        <v>493402.00999999995</v>
      </c>
      <c r="K32" s="131">
        <f t="shared" si="8"/>
        <v>0</v>
      </c>
      <c r="L32" s="8">
        <f>RevReqDetR!N32</f>
        <v>512732.51000000007</v>
      </c>
      <c r="M32" s="8">
        <f>RevReqDetR!AA32</f>
        <v>0</v>
      </c>
      <c r="N32" s="134">
        <f t="shared" si="13"/>
        <v>512732.51000000007</v>
      </c>
      <c r="O32" s="134">
        <f>RevReqDetR!AI32</f>
        <v>-4288.329999999999</v>
      </c>
      <c r="P32" s="8">
        <f>RevReqDetR!K32</f>
        <v>1006134.52</v>
      </c>
      <c r="Q32" s="8">
        <f>RevReqDetR!T32</f>
        <v>0</v>
      </c>
      <c r="R32" s="8">
        <f>RevReqDetR!W32</f>
        <v>13450</v>
      </c>
      <c r="S32" s="8">
        <f>RevReqDetR!X32</f>
        <v>0</v>
      </c>
      <c r="T32" s="8">
        <f>RevReqDetR!Y32</f>
        <v>0</v>
      </c>
      <c r="U32" s="134">
        <f t="shared" si="14"/>
        <v>992684.52</v>
      </c>
      <c r="V32" s="134">
        <f>RevReqDetR!L32</f>
        <v>0</v>
      </c>
      <c r="W32" s="8">
        <f t="shared" si="10"/>
        <v>53496.275821836083</v>
      </c>
      <c r="Y32">
        <f t="shared" si="1"/>
        <v>6.4</v>
      </c>
      <c r="Z32" s="47">
        <f t="shared" si="7"/>
        <v>2</v>
      </c>
      <c r="AA32" s="8">
        <f>W32-RevReqDetR!AJ32</f>
        <v>0</v>
      </c>
      <c r="AB32" s="8"/>
    </row>
    <row r="33" spans="1:28" hidden="1" outlineLevel="1" x14ac:dyDescent="0.2">
      <c r="A33">
        <f t="shared" si="2"/>
        <v>2010</v>
      </c>
      <c r="B33" s="49">
        <v>40483</v>
      </c>
      <c r="C33" s="4">
        <f>RevReqDetR!Q33</f>
        <v>52441939.530000001</v>
      </c>
      <c r="D33" s="8">
        <f>RevReqDetR!U33</f>
        <v>2026577.8200000012</v>
      </c>
      <c r="E33" s="4">
        <f t="shared" si="11"/>
        <v>54468517.350000001</v>
      </c>
      <c r="F33" s="131">
        <f>RevReqDetR!E33+RevReqDetR!V33</f>
        <v>493468.51390024554</v>
      </c>
      <c r="G33" s="4">
        <f>RevReqDetR!AG33</f>
        <v>0</v>
      </c>
      <c r="H33" s="131">
        <f t="shared" si="12"/>
        <v>0</v>
      </c>
      <c r="I33" s="8">
        <f>RevReqDetR!H33</f>
        <v>473098.23000000004</v>
      </c>
      <c r="J33" s="8">
        <f>RevReqDetR!M33</f>
        <v>473098.23000000004</v>
      </c>
      <c r="K33" s="131">
        <f t="shared" si="8"/>
        <v>0</v>
      </c>
      <c r="L33" s="8">
        <f>RevReqDetR!N33</f>
        <v>370750.01999999996</v>
      </c>
      <c r="M33" s="8">
        <f>RevReqDetR!AA33</f>
        <v>0</v>
      </c>
      <c r="N33" s="134">
        <f t="shared" si="13"/>
        <v>370750.01999999996</v>
      </c>
      <c r="O33" s="134">
        <f>RevReqDetR!AI33</f>
        <v>11045.179999999998</v>
      </c>
      <c r="P33" s="8">
        <f>RevReqDetR!K33</f>
        <v>843848.25</v>
      </c>
      <c r="Q33" s="8">
        <f>RevReqDetR!T33</f>
        <v>358711.62000000023</v>
      </c>
      <c r="R33" s="8">
        <f>RevReqDetR!W33</f>
        <v>0</v>
      </c>
      <c r="S33" s="8">
        <f>RevReqDetR!X33</f>
        <v>0</v>
      </c>
      <c r="T33" s="8">
        <f>RevReqDetR!Y33</f>
        <v>0</v>
      </c>
      <c r="U33" s="134">
        <f t="shared" si="14"/>
        <v>1202559.8700000001</v>
      </c>
      <c r="V33" s="134">
        <f>RevReqDetR!L33</f>
        <v>0</v>
      </c>
      <c r="W33" s="8">
        <f t="shared" si="10"/>
        <v>-327296.1560997545</v>
      </c>
      <c r="Y33">
        <f t="shared" si="1"/>
        <v>6.6</v>
      </c>
      <c r="Z33" s="47">
        <f t="shared" si="7"/>
        <v>2</v>
      </c>
      <c r="AA33" s="8">
        <f>W33-RevReqDetR!AJ33</f>
        <v>0</v>
      </c>
      <c r="AB33" s="8"/>
    </row>
    <row r="34" spans="1:28" hidden="1" outlineLevel="1" x14ac:dyDescent="0.2">
      <c r="A34">
        <f t="shared" si="2"/>
        <v>2010</v>
      </c>
      <c r="B34" s="176">
        <v>40513</v>
      </c>
      <c r="C34" s="177">
        <f>RevReqDetR!Q34</f>
        <v>62387945.289999999</v>
      </c>
      <c r="D34" s="178">
        <f>RevReqDetR!U34</f>
        <v>2636299.0200000014</v>
      </c>
      <c r="E34" s="177">
        <f t="shared" si="11"/>
        <v>65024244.310000002</v>
      </c>
      <c r="F34" s="179">
        <f>RevReqDetR!E34+RevReqDetR!V34</f>
        <v>542111.30462157354</v>
      </c>
      <c r="G34" s="177">
        <f>RevReqDetR!AG34</f>
        <v>0</v>
      </c>
      <c r="H34" s="179">
        <f t="shared" si="12"/>
        <v>0</v>
      </c>
      <c r="I34" s="178">
        <f>RevReqDetR!H34</f>
        <v>513264.96</v>
      </c>
      <c r="J34" s="178">
        <f>RevReqDetR!M34</f>
        <v>513264.96</v>
      </c>
      <c r="K34" s="179">
        <f t="shared" si="8"/>
        <v>0</v>
      </c>
      <c r="L34" s="178">
        <f>RevReqDetR!N34</f>
        <v>96456.239999999932</v>
      </c>
      <c r="M34" s="178">
        <f>RevReqDetR!AA34</f>
        <v>0</v>
      </c>
      <c r="N34" s="132">
        <f t="shared" si="13"/>
        <v>96456.239999999932</v>
      </c>
      <c r="O34" s="132">
        <f>RevReqDetR!AI34</f>
        <v>18610.52</v>
      </c>
      <c r="P34" s="178">
        <f>RevReqDetR!K34</f>
        <v>609721.19999999995</v>
      </c>
      <c r="Q34" s="178">
        <f>RevReqDetR!T34</f>
        <v>0</v>
      </c>
      <c r="R34" s="178">
        <f>RevReqDetR!W34</f>
        <v>0</v>
      </c>
      <c r="S34" s="178">
        <f>RevReqDetR!X34</f>
        <v>0</v>
      </c>
      <c r="T34" s="178">
        <f>RevReqDetR!Y34</f>
        <v>0</v>
      </c>
      <c r="U34" s="132">
        <f t="shared" si="14"/>
        <v>609721.19999999995</v>
      </c>
      <c r="V34" s="132">
        <f>RevReqDetR!L34</f>
        <v>0</v>
      </c>
      <c r="W34" s="178">
        <f t="shared" si="10"/>
        <v>47456.864621573593</v>
      </c>
      <c r="Y34">
        <f t="shared" si="1"/>
        <v>6.8</v>
      </c>
      <c r="Z34" s="47">
        <f t="shared" si="7"/>
        <v>2</v>
      </c>
      <c r="AA34" s="8">
        <f>W34-RevReqDetR!AJ34</f>
        <v>1.3096723705530167E-10</v>
      </c>
      <c r="AB34" s="8"/>
    </row>
    <row r="35" spans="1:28" hidden="1" outlineLevel="1" x14ac:dyDescent="0.2">
      <c r="A35">
        <f t="shared" si="2"/>
        <v>2011</v>
      </c>
      <c r="B35" s="49">
        <v>40544</v>
      </c>
      <c r="C35" s="4">
        <f>RevReqDetR!Q35</f>
        <v>63719443.859999999</v>
      </c>
      <c r="D35" s="8">
        <f>RevReqDetR!U35</f>
        <v>3072910.3200000012</v>
      </c>
      <c r="E35" s="4">
        <f t="shared" si="11"/>
        <v>66792354.18</v>
      </c>
      <c r="F35" s="131">
        <f>RevReqDetR!E35+RevReqDetR!V35</f>
        <v>619251.86949785752</v>
      </c>
      <c r="G35" s="4">
        <f>RevReqDetR!AG35</f>
        <v>0</v>
      </c>
      <c r="H35" s="131">
        <f t="shared" si="12"/>
        <v>0</v>
      </c>
      <c r="I35" s="8">
        <f>RevReqDetR!H35</f>
        <v>584416.33000000007</v>
      </c>
      <c r="J35" s="8">
        <f>RevReqDetR!M35</f>
        <v>435245.76</v>
      </c>
      <c r="K35" s="131">
        <f t="shared" si="8"/>
        <v>149170.57000000007</v>
      </c>
      <c r="L35" s="8">
        <f>RevReqDetR!N35</f>
        <v>0</v>
      </c>
      <c r="M35" s="8">
        <f>RevReqDetR!AA35</f>
        <v>0</v>
      </c>
      <c r="N35" s="134">
        <f t="shared" si="13"/>
        <v>0</v>
      </c>
      <c r="O35" s="134">
        <f>RevReqDetR!AI35</f>
        <v>13072.369999999997</v>
      </c>
      <c r="P35" s="8">
        <f>RevReqDetR!K35</f>
        <v>435245.76</v>
      </c>
      <c r="Q35" s="8">
        <f>RevReqDetR!T35</f>
        <v>0</v>
      </c>
      <c r="R35" s="8">
        <f>RevReqDetR!W35</f>
        <v>0</v>
      </c>
      <c r="S35" s="8">
        <f>RevReqDetR!X35</f>
        <v>0</v>
      </c>
      <c r="T35" s="8">
        <f>RevReqDetR!Y35</f>
        <v>0</v>
      </c>
      <c r="U35" s="134">
        <f t="shared" si="14"/>
        <v>435245.76</v>
      </c>
      <c r="V35" s="134">
        <f>RevReqDetR!L35</f>
        <v>0</v>
      </c>
      <c r="W35" s="8">
        <f t="shared" si="10"/>
        <v>47907.909497857443</v>
      </c>
      <c r="Y35">
        <f t="shared" si="1"/>
        <v>7</v>
      </c>
      <c r="Z35" s="47">
        <f t="shared" si="7"/>
        <v>2</v>
      </c>
      <c r="AA35" s="8">
        <f>W35-RevReqDetR!AJ35</f>
        <v>0</v>
      </c>
      <c r="AB35" s="8"/>
    </row>
    <row r="36" spans="1:28" hidden="1" outlineLevel="1" x14ac:dyDescent="0.2">
      <c r="A36">
        <f t="shared" si="2"/>
        <v>2011</v>
      </c>
      <c r="B36" s="49">
        <v>40575</v>
      </c>
      <c r="C36" s="4">
        <f>RevReqDetR!Q36</f>
        <v>64114726.299999997</v>
      </c>
      <c r="D36" s="8">
        <f>RevReqDetR!U36</f>
        <v>3438511.8200000012</v>
      </c>
      <c r="E36" s="4">
        <f t="shared" si="11"/>
        <v>67553238.120000005</v>
      </c>
      <c r="F36" s="131">
        <f>RevReqDetR!E36+RevReqDetR!V36</f>
        <v>570139.05908041343</v>
      </c>
      <c r="G36" s="4">
        <f>RevReqDetR!AG36</f>
        <v>0</v>
      </c>
      <c r="H36" s="131">
        <f t="shared" si="12"/>
        <v>0</v>
      </c>
      <c r="I36" s="8">
        <f>RevReqDetR!H36</f>
        <v>534556.93999999994</v>
      </c>
      <c r="J36" s="8">
        <f>RevReqDetR!M36</f>
        <v>365601.5</v>
      </c>
      <c r="K36" s="131">
        <f t="shared" si="8"/>
        <v>168955.43999999994</v>
      </c>
      <c r="L36" s="8">
        <f>RevReqDetR!N36</f>
        <v>0</v>
      </c>
      <c r="M36" s="8">
        <f>RevReqDetR!AA36</f>
        <v>0</v>
      </c>
      <c r="N36" s="134">
        <f t="shared" si="13"/>
        <v>0</v>
      </c>
      <c r="O36" s="134">
        <f>RevReqDetR!AI36</f>
        <v>10802.7</v>
      </c>
      <c r="P36" s="8">
        <f>RevReqDetR!K36</f>
        <v>365601.5</v>
      </c>
      <c r="Q36" s="8">
        <f>RevReqDetR!T36</f>
        <v>0</v>
      </c>
      <c r="R36" s="8">
        <f>RevReqDetR!W36</f>
        <v>0</v>
      </c>
      <c r="S36" s="8">
        <f>RevReqDetR!X36</f>
        <v>0</v>
      </c>
      <c r="T36" s="8">
        <f>RevReqDetR!Y36</f>
        <v>0</v>
      </c>
      <c r="U36" s="134">
        <f t="shared" si="14"/>
        <v>365601.5</v>
      </c>
      <c r="V36" s="134">
        <f>RevReqDetR!L36</f>
        <v>0</v>
      </c>
      <c r="W36" s="8">
        <f t="shared" si="10"/>
        <v>46384.819080413494</v>
      </c>
      <c r="Y36">
        <f t="shared" si="1"/>
        <v>7.2</v>
      </c>
      <c r="Z36" s="47">
        <f t="shared" si="7"/>
        <v>1</v>
      </c>
      <c r="AA36" s="8">
        <f>W36-RevReqDetR!AJ36</f>
        <v>0</v>
      </c>
      <c r="AB36" s="8"/>
    </row>
    <row r="37" spans="1:28" hidden="1" outlineLevel="1" collapsed="1" x14ac:dyDescent="0.2">
      <c r="A37">
        <f t="shared" si="2"/>
        <v>2011</v>
      </c>
      <c r="B37" s="49">
        <v>40603</v>
      </c>
      <c r="C37" s="4">
        <f>RevReqDetR!Q37</f>
        <v>70584003.129999995</v>
      </c>
      <c r="D37" s="8">
        <f>RevReqDetR!U37</f>
        <v>3954508.580000001</v>
      </c>
      <c r="E37" s="4">
        <f t="shared" si="11"/>
        <v>74538511.709999993</v>
      </c>
      <c r="F37" s="131">
        <f>RevReqDetR!E37+RevReqDetR!V37</f>
        <v>679902.02389458206</v>
      </c>
      <c r="G37" s="4">
        <f>RevReqDetR!AG37</f>
        <v>0</v>
      </c>
      <c r="H37" s="131">
        <f t="shared" si="12"/>
        <v>0</v>
      </c>
      <c r="I37" s="8">
        <f>RevReqDetR!H37</f>
        <v>636656.53999999992</v>
      </c>
      <c r="J37" s="8">
        <f>RevReqDetR!M37</f>
        <v>592570.71</v>
      </c>
      <c r="K37" s="131">
        <f t="shared" si="8"/>
        <v>44085.829999999958</v>
      </c>
      <c r="L37" s="8">
        <f>RevReqDetR!N37</f>
        <v>0</v>
      </c>
      <c r="M37" s="8">
        <f>RevReqDetR!AA37</f>
        <v>0</v>
      </c>
      <c r="N37" s="134">
        <f t="shared" si="13"/>
        <v>0</v>
      </c>
      <c r="O37" s="134">
        <f>RevReqDetR!AI37</f>
        <v>20029.66</v>
      </c>
      <c r="P37" s="8">
        <f>RevReqDetR!K37</f>
        <v>515996.76</v>
      </c>
      <c r="Q37" s="8">
        <f>RevReqDetR!T37</f>
        <v>0</v>
      </c>
      <c r="R37" s="8">
        <f>RevReqDetR!W37</f>
        <v>218337.91</v>
      </c>
      <c r="S37" s="8">
        <f>RevReqDetR!X37</f>
        <v>0</v>
      </c>
      <c r="T37" s="8">
        <f>RevReqDetR!Y37</f>
        <v>0</v>
      </c>
      <c r="U37" s="134">
        <f t="shared" si="14"/>
        <v>297658.84999999998</v>
      </c>
      <c r="V37" s="134">
        <f>RevReqDetR!L37</f>
        <v>76573.95</v>
      </c>
      <c r="W37" s="8">
        <f>F37+H37-K37+N37+O37-U37-V37</f>
        <v>281613.05389458215</v>
      </c>
      <c r="Y37">
        <f t="shared" si="1"/>
        <v>7.4</v>
      </c>
      <c r="Z37" s="47">
        <f t="shared" si="7"/>
        <v>2</v>
      </c>
      <c r="AA37" s="8">
        <f>W37-RevReqDetR!AJ37</f>
        <v>0</v>
      </c>
      <c r="AB37" s="8"/>
    </row>
    <row r="38" spans="1:28" hidden="1" outlineLevel="1" x14ac:dyDescent="0.2">
      <c r="A38">
        <f t="shared" si="2"/>
        <v>2011</v>
      </c>
      <c r="B38" s="49">
        <v>40634</v>
      </c>
      <c r="C38" s="4">
        <f>RevReqDetR!Q38</f>
        <v>69990528.319999993</v>
      </c>
      <c r="D38" s="8">
        <f>RevReqDetR!U38</f>
        <v>1921862.600000001</v>
      </c>
      <c r="E38" s="4">
        <f t="shared" si="11"/>
        <v>71912390.919999987</v>
      </c>
      <c r="F38" s="131">
        <f>RevReqDetR!E38+RevReqDetR!V38</f>
        <v>675229.46125323232</v>
      </c>
      <c r="G38" s="4">
        <f>RevReqDetR!AG38</f>
        <v>0</v>
      </c>
      <c r="H38" s="131">
        <f t="shared" si="12"/>
        <v>0</v>
      </c>
      <c r="I38" s="8">
        <f>RevReqDetR!H38</f>
        <v>633967.52000000014</v>
      </c>
      <c r="J38" s="8">
        <f>RevReqDetR!M38</f>
        <v>996179.3600000001</v>
      </c>
      <c r="K38" s="131">
        <f t="shared" si="8"/>
        <v>-362211.83999999997</v>
      </c>
      <c r="L38" s="8">
        <f>RevReqDetR!N38</f>
        <v>260061.96999999997</v>
      </c>
      <c r="M38" s="8">
        <f>RevReqDetR!AA38</f>
        <v>0</v>
      </c>
      <c r="N38" s="134">
        <f t="shared" si="13"/>
        <v>260061.96999999997</v>
      </c>
      <c r="O38" s="134">
        <f>RevReqDetR!AI38</f>
        <v>972.85000000000036</v>
      </c>
      <c r="P38" s="8">
        <f>RevReqDetR!K38</f>
        <v>1256241.33</v>
      </c>
      <c r="Q38" s="8">
        <f>RevReqDetR!T38</f>
        <v>345066.10000000003</v>
      </c>
      <c r="R38" s="8">
        <f>RevReqDetR!W38</f>
        <v>0</v>
      </c>
      <c r="S38" s="8">
        <f>RevReqDetR!X38</f>
        <v>0</v>
      </c>
      <c r="T38" s="8">
        <f>RevReqDetR!Y38</f>
        <v>0</v>
      </c>
      <c r="U38" s="134">
        <f t="shared" si="14"/>
        <v>1601307.4300000002</v>
      </c>
      <c r="V38" s="134">
        <f>RevReqDetR!L38</f>
        <v>0</v>
      </c>
      <c r="W38" s="8">
        <f t="shared" si="10"/>
        <v>-302831.3087467677</v>
      </c>
      <c r="Y38">
        <f t="shared" si="1"/>
        <v>7.6</v>
      </c>
      <c r="Z38" s="47">
        <f t="shared" si="7"/>
        <v>2</v>
      </c>
      <c r="AA38" s="8">
        <f>W38-RevReqDetR!AJ38</f>
        <v>0</v>
      </c>
      <c r="AB38" s="8"/>
    </row>
    <row r="39" spans="1:28" hidden="1" outlineLevel="1" x14ac:dyDescent="0.2">
      <c r="A39">
        <f t="shared" si="2"/>
        <v>2011</v>
      </c>
      <c r="B39" s="49">
        <v>40664</v>
      </c>
      <c r="C39" s="4">
        <f>RevReqDetR!Q39</f>
        <v>69404978.11999999</v>
      </c>
      <c r="D39" s="8">
        <f>RevReqDetR!U39</f>
        <v>3181136.600000001</v>
      </c>
      <c r="E39" s="4">
        <f t="shared" si="11"/>
        <v>72586114.719999984</v>
      </c>
      <c r="F39" s="131">
        <f>RevReqDetR!E39+RevReqDetR!V39</f>
        <v>678689.29819207126</v>
      </c>
      <c r="G39" s="4">
        <f>RevReqDetR!AG39</f>
        <v>0</v>
      </c>
      <c r="H39" s="131">
        <f t="shared" si="12"/>
        <v>0</v>
      </c>
      <c r="I39" s="8">
        <f>RevReqDetR!H39</f>
        <v>649454.80000000005</v>
      </c>
      <c r="J39" s="8">
        <f>RevReqDetR!M39</f>
        <v>649454.80000000005</v>
      </c>
      <c r="K39" s="131">
        <f t="shared" si="8"/>
        <v>0</v>
      </c>
      <c r="L39" s="8">
        <f>RevReqDetR!N39</f>
        <v>609819.19999999995</v>
      </c>
      <c r="M39" s="8">
        <f>RevReqDetR!AA39</f>
        <v>0</v>
      </c>
      <c r="N39" s="134">
        <f t="shared" si="13"/>
        <v>609819.19999999995</v>
      </c>
      <c r="O39" s="134">
        <f>RevReqDetR!AI39</f>
        <v>4648.3100000000004</v>
      </c>
      <c r="P39" s="8">
        <f>RevReqDetR!K39</f>
        <v>1259274</v>
      </c>
      <c r="Q39" s="8">
        <f>RevReqDetR!T39</f>
        <v>0</v>
      </c>
      <c r="R39" s="8">
        <f>RevReqDetR!W39</f>
        <v>0</v>
      </c>
      <c r="S39" s="8">
        <f>RevReqDetR!X39</f>
        <v>0</v>
      </c>
      <c r="T39" s="8">
        <f>RevReqDetR!Y39</f>
        <v>0</v>
      </c>
      <c r="U39" s="134">
        <f t="shared" si="14"/>
        <v>1259274</v>
      </c>
      <c r="V39" s="134">
        <f>RevReqDetR!L39</f>
        <v>0</v>
      </c>
      <c r="W39" s="8">
        <f t="shared" si="10"/>
        <v>33882.808192071272</v>
      </c>
      <c r="Y39">
        <f t="shared" si="1"/>
        <v>7.8</v>
      </c>
      <c r="Z39" s="47">
        <f t="shared" si="7"/>
        <v>2</v>
      </c>
      <c r="AA39" s="8">
        <f>W39-RevReqDetR!AJ39</f>
        <v>0</v>
      </c>
      <c r="AB39" s="8"/>
    </row>
    <row r="40" spans="1:28" hidden="1" outlineLevel="1" x14ac:dyDescent="0.2">
      <c r="A40">
        <f t="shared" si="2"/>
        <v>2011</v>
      </c>
      <c r="B40" s="49">
        <v>40695</v>
      </c>
      <c r="C40" s="4">
        <f>RevReqDetR!Q40</f>
        <v>68688266.079999983</v>
      </c>
      <c r="D40" s="8">
        <f>RevReqDetR!U40</f>
        <v>4733263.2500000009</v>
      </c>
      <c r="E40" s="4">
        <f t="shared" si="11"/>
        <v>73421529.329999983</v>
      </c>
      <c r="F40" s="131">
        <f>RevReqDetR!E40+RevReqDetR!V40</f>
        <v>663058.38763609738</v>
      </c>
      <c r="G40" s="4">
        <f>RevReqDetR!AG40</f>
        <v>0</v>
      </c>
      <c r="H40" s="131">
        <f t="shared" si="12"/>
        <v>0</v>
      </c>
      <c r="I40" s="8">
        <f>RevReqDetR!H40</f>
        <v>623251.9</v>
      </c>
      <c r="J40" s="8">
        <f>RevReqDetR!M40</f>
        <v>623251.9</v>
      </c>
      <c r="K40" s="131">
        <f t="shared" si="8"/>
        <v>0</v>
      </c>
      <c r="L40" s="8">
        <f>RevReqDetR!N40</f>
        <v>928414.03999999992</v>
      </c>
      <c r="M40" s="8">
        <f>RevReqDetR!AA40</f>
        <v>0</v>
      </c>
      <c r="N40" s="134">
        <f t="shared" si="13"/>
        <v>928414.03999999992</v>
      </c>
      <c r="O40" s="134">
        <f>RevReqDetR!AI40</f>
        <v>11202.42</v>
      </c>
      <c r="P40" s="8">
        <f>RevReqDetR!K40</f>
        <v>1551665.94</v>
      </c>
      <c r="Q40" s="8">
        <f>RevReqDetR!T40</f>
        <v>0</v>
      </c>
      <c r="R40" s="8">
        <f>RevReqDetR!W40</f>
        <v>0</v>
      </c>
      <c r="S40" s="8">
        <f>RevReqDetR!X40</f>
        <v>0</v>
      </c>
      <c r="T40" s="8">
        <f>RevReqDetR!Y40</f>
        <v>0</v>
      </c>
      <c r="U40" s="134">
        <f t="shared" si="14"/>
        <v>1551665.94</v>
      </c>
      <c r="V40" s="134">
        <f>RevReqDetR!L40</f>
        <v>0</v>
      </c>
      <c r="W40" s="8">
        <f t="shared" si="10"/>
        <v>51008.907636097167</v>
      </c>
      <c r="Y40">
        <f t="shared" si="1"/>
        <v>8</v>
      </c>
      <c r="Z40" s="47">
        <f t="shared" si="7"/>
        <v>2</v>
      </c>
      <c r="AA40" s="8">
        <f>W40-RevReqDetR!AJ40</f>
        <v>-2.7648638933897018E-10</v>
      </c>
      <c r="AB40" s="8"/>
    </row>
    <row r="41" spans="1:28" hidden="1" outlineLevel="1" x14ac:dyDescent="0.2">
      <c r="A41">
        <f t="shared" si="2"/>
        <v>2011</v>
      </c>
      <c r="B41" s="49">
        <v>40725</v>
      </c>
      <c r="C41" s="4">
        <f>RevReqDetR!Q41</f>
        <v>67651268.059999987</v>
      </c>
      <c r="D41" s="8">
        <f>RevReqDetR!U41</f>
        <v>2929943.850000001</v>
      </c>
      <c r="E41" s="4">
        <f t="shared" si="11"/>
        <v>70581211.909999982</v>
      </c>
      <c r="F41" s="131">
        <f>RevReqDetR!E41+RevReqDetR!V41</f>
        <v>678880.31956496625</v>
      </c>
      <c r="G41" s="4">
        <f>RevReqDetR!AG41</f>
        <v>0</v>
      </c>
      <c r="H41" s="131">
        <f t="shared" si="12"/>
        <v>0</v>
      </c>
      <c r="I41" s="8">
        <f>RevReqDetR!H41</f>
        <v>637224.67999999993</v>
      </c>
      <c r="J41" s="8">
        <f>RevReqDetR!M41</f>
        <v>637224.67999999993</v>
      </c>
      <c r="K41" s="131">
        <f t="shared" si="8"/>
        <v>0</v>
      </c>
      <c r="L41" s="8">
        <f>RevReqDetR!N41</f>
        <v>1049041.02</v>
      </c>
      <c r="M41" s="8">
        <f>RevReqDetR!AA41</f>
        <v>0</v>
      </c>
      <c r="N41" s="134">
        <f t="shared" si="13"/>
        <v>1049041.02</v>
      </c>
      <c r="O41" s="134">
        <f>RevReqDetR!AI41</f>
        <v>8383.5600000000013</v>
      </c>
      <c r="P41" s="8">
        <f>RevReqDetR!K41</f>
        <v>1686265.7</v>
      </c>
      <c r="Q41" s="8">
        <f>RevReqDetR!T41</f>
        <v>-774665.10000000021</v>
      </c>
      <c r="R41" s="8">
        <f>RevReqDetR!W41</f>
        <v>0</v>
      </c>
      <c r="S41" s="8">
        <f>RevReqDetR!X41</f>
        <v>0</v>
      </c>
      <c r="T41" s="8">
        <f>RevReqDetR!Y41</f>
        <v>0</v>
      </c>
      <c r="U41" s="134">
        <f t="shared" si="14"/>
        <v>911600.59999999974</v>
      </c>
      <c r="V41" s="134">
        <f>RevReqDetR!L41</f>
        <v>0</v>
      </c>
      <c r="W41" s="8">
        <f t="shared" si="10"/>
        <v>824704.29956496658</v>
      </c>
      <c r="Y41">
        <f t="shared" si="1"/>
        <v>8.1999999999999993</v>
      </c>
      <c r="Z41" s="47">
        <f t="shared" si="7"/>
        <v>1</v>
      </c>
      <c r="AA41" s="8">
        <f>W41-RevReqDetR!AJ41</f>
        <v>0</v>
      </c>
    </row>
    <row r="42" spans="1:28" hidden="1" outlineLevel="1" x14ac:dyDescent="0.2">
      <c r="A42">
        <f t="shared" si="2"/>
        <v>2011</v>
      </c>
      <c r="B42" s="49">
        <v>40756</v>
      </c>
      <c r="C42" s="4">
        <f>RevReqDetR!Q42</f>
        <v>66493200.629999988</v>
      </c>
      <c r="D42" s="8">
        <f>RevReqDetR!U42</f>
        <v>3437322.7600000012</v>
      </c>
      <c r="E42" s="4">
        <f t="shared" si="11"/>
        <v>69930523.389999986</v>
      </c>
      <c r="F42" s="131">
        <f>RevReqDetR!E42+RevReqDetR!V42</f>
        <v>660960.27037158655</v>
      </c>
      <c r="G42" s="4">
        <f>RevReqDetR!AG42</f>
        <v>0</v>
      </c>
      <c r="H42" s="131">
        <f t="shared" si="12"/>
        <v>0</v>
      </c>
      <c r="I42" s="8">
        <f>RevReqDetR!H42</f>
        <v>627579.13000000012</v>
      </c>
      <c r="J42" s="8">
        <f>RevReqDetR!M42</f>
        <v>627579.13000000012</v>
      </c>
      <c r="K42" s="131">
        <f t="shared" si="8"/>
        <v>0</v>
      </c>
      <c r="L42" s="8">
        <f>RevReqDetR!N42</f>
        <v>1182007.43</v>
      </c>
      <c r="M42" s="8">
        <f>RevReqDetR!AA42</f>
        <v>0</v>
      </c>
      <c r="N42" s="134">
        <f t="shared" si="13"/>
        <v>1182007.43</v>
      </c>
      <c r="O42" s="134">
        <f>RevReqDetR!AI42</f>
        <v>8658.2799999999988</v>
      </c>
      <c r="P42" s="8">
        <f>RevReqDetR!K42</f>
        <v>1809586.56</v>
      </c>
      <c r="Q42" s="8">
        <f>RevReqDetR!T42</f>
        <v>-289917.47999999992</v>
      </c>
      <c r="R42" s="8">
        <f>RevReqDetR!W42</f>
        <v>0</v>
      </c>
      <c r="S42" s="8">
        <f>RevReqDetR!X42</f>
        <v>0</v>
      </c>
      <c r="T42" s="8">
        <f>RevReqDetR!Y42</f>
        <v>0</v>
      </c>
      <c r="U42" s="134">
        <f t="shared" si="14"/>
        <v>1519669.08</v>
      </c>
      <c r="V42" s="134">
        <f>RevReqDetR!L42</f>
        <v>0</v>
      </c>
      <c r="W42" s="8">
        <f t="shared" si="10"/>
        <v>331956.90037158644</v>
      </c>
      <c r="Y42">
        <f t="shared" si="1"/>
        <v>8.4</v>
      </c>
      <c r="Z42" s="47">
        <f t="shared" si="7"/>
        <v>2</v>
      </c>
      <c r="AA42" s="8">
        <f>W42-RevReqDetR!AJ42</f>
        <v>0</v>
      </c>
    </row>
    <row r="43" spans="1:28" hidden="1" outlineLevel="1" x14ac:dyDescent="0.2">
      <c r="A43">
        <f t="shared" si="2"/>
        <v>2011</v>
      </c>
      <c r="B43" s="49">
        <v>40787</v>
      </c>
      <c r="C43" s="4">
        <f>RevReqDetR!Q43</f>
        <v>70262866.859999999</v>
      </c>
      <c r="D43" s="8">
        <f>RevReqDetR!U43</f>
        <v>4484156.0900000017</v>
      </c>
      <c r="E43" s="4">
        <f t="shared" si="11"/>
        <v>74747022.950000003</v>
      </c>
      <c r="F43" s="131">
        <f>RevReqDetR!E43+RevReqDetR!V43</f>
        <v>651821.05140032526</v>
      </c>
      <c r="G43" s="4">
        <f>RevReqDetR!AG43</f>
        <v>0</v>
      </c>
      <c r="H43" s="131">
        <f t="shared" si="12"/>
        <v>0</v>
      </c>
      <c r="I43" s="8">
        <f>RevReqDetR!H43</f>
        <v>610300.22999999986</v>
      </c>
      <c r="J43" s="8">
        <f>RevReqDetR!M43</f>
        <v>610300.22999999986</v>
      </c>
      <c r="K43" s="131">
        <f t="shared" si="8"/>
        <v>0</v>
      </c>
      <c r="L43" s="8">
        <f>RevReqDetR!N43</f>
        <v>599699.77000000014</v>
      </c>
      <c r="M43" s="8">
        <f>RevReqDetR!AA43</f>
        <v>0</v>
      </c>
      <c r="N43" s="134">
        <f t="shared" si="13"/>
        <v>599699.77000000014</v>
      </c>
      <c r="O43" s="134">
        <f>RevReqDetR!AI43</f>
        <v>18998.330000000002</v>
      </c>
      <c r="P43" s="8">
        <f>RevReqDetR!K43</f>
        <v>1210000</v>
      </c>
      <c r="Q43" s="8">
        <f>RevReqDetR!T43</f>
        <v>0</v>
      </c>
      <c r="R43" s="8">
        <f>RevReqDetR!W43</f>
        <v>0</v>
      </c>
      <c r="S43" s="8">
        <f>RevReqDetR!X43</f>
        <v>0</v>
      </c>
      <c r="T43" s="8">
        <f>RevReqDetR!Y43</f>
        <v>163622.72</v>
      </c>
      <c r="U43" s="134">
        <f t="shared" si="14"/>
        <v>1046377.28</v>
      </c>
      <c r="V43" s="134">
        <f>RevReqDetR!L43</f>
        <v>0</v>
      </c>
      <c r="W43" s="8">
        <f t="shared" si="10"/>
        <v>224141.87140032533</v>
      </c>
      <c r="Y43">
        <f t="shared" si="1"/>
        <v>8.6</v>
      </c>
      <c r="Z43" s="47">
        <f t="shared" ref="Z43:Z74" si="15">IF(INT(Y42)-Y42=0,1,2)</f>
        <v>2</v>
      </c>
      <c r="AA43" s="8">
        <f>W43-RevReqDetR!AJ43</f>
        <v>0</v>
      </c>
    </row>
    <row r="44" spans="1:28" hidden="1" outlineLevel="1" x14ac:dyDescent="0.2">
      <c r="A44">
        <f t="shared" si="2"/>
        <v>2011</v>
      </c>
      <c r="B44" s="49">
        <v>40817</v>
      </c>
      <c r="C44" s="4">
        <f>RevReqDetR!Q44</f>
        <v>70100663.560000002</v>
      </c>
      <c r="D44" s="8">
        <f>RevReqDetR!U44</f>
        <v>5174629.2700000014</v>
      </c>
      <c r="E44" s="4">
        <f t="shared" si="11"/>
        <v>75275292.829999998</v>
      </c>
      <c r="F44" s="131">
        <f>RevReqDetR!E44+RevReqDetR!V44</f>
        <v>705204.18237589207</v>
      </c>
      <c r="G44" s="4">
        <f>RevReqDetR!AG44</f>
        <v>0</v>
      </c>
      <c r="H44" s="131">
        <f t="shared" si="12"/>
        <v>0</v>
      </c>
      <c r="I44" s="8">
        <f>RevReqDetR!H44</f>
        <v>652705.28000000003</v>
      </c>
      <c r="J44" s="8">
        <f>RevReqDetR!M44</f>
        <v>652705.28000000003</v>
      </c>
      <c r="K44" s="131">
        <f t="shared" si="8"/>
        <v>0</v>
      </c>
      <c r="L44" s="8">
        <f>RevReqDetR!N44</f>
        <v>162203.29999999993</v>
      </c>
      <c r="M44" s="8">
        <f>RevReqDetR!AA44</f>
        <v>0</v>
      </c>
      <c r="N44" s="134">
        <f t="shared" si="13"/>
        <v>162203.29999999993</v>
      </c>
      <c r="O44" s="134">
        <f>RevReqDetR!AI44</f>
        <v>11536.740000000002</v>
      </c>
      <c r="P44" s="8">
        <f>RevReqDetR!K44</f>
        <v>814908.58</v>
      </c>
      <c r="Q44" s="8">
        <f>RevReqDetR!T44</f>
        <v>0</v>
      </c>
      <c r="R44" s="8">
        <f>RevReqDetR!W44</f>
        <v>0</v>
      </c>
      <c r="S44" s="8">
        <f>RevReqDetR!X44</f>
        <v>0</v>
      </c>
      <c r="T44" s="8">
        <f>RevReqDetR!Y44</f>
        <v>124743.26</v>
      </c>
      <c r="U44" s="134">
        <f t="shared" si="14"/>
        <v>690165.32</v>
      </c>
      <c r="V44" s="134">
        <f>RevReqDetR!L44</f>
        <v>0</v>
      </c>
      <c r="W44" s="8">
        <f t="shared" si="10"/>
        <v>188778.90237589204</v>
      </c>
      <c r="Y44">
        <f t="shared" si="1"/>
        <v>8.8000000000000007</v>
      </c>
      <c r="Z44" s="47">
        <f t="shared" si="15"/>
        <v>2</v>
      </c>
      <c r="AA44" s="8">
        <f>W44-RevReqDetR!AJ44</f>
        <v>0</v>
      </c>
    </row>
    <row r="45" spans="1:28" hidden="1" outlineLevel="1" collapsed="1" x14ac:dyDescent="0.2">
      <c r="A45">
        <f t="shared" si="2"/>
        <v>2011</v>
      </c>
      <c r="B45" s="49">
        <v>40848</v>
      </c>
      <c r="C45" s="4">
        <f>RevReqDetR!Q45</f>
        <v>69964637.030000001</v>
      </c>
      <c r="D45" s="8">
        <f>RevReqDetR!U45</f>
        <v>1341600.5499998638</v>
      </c>
      <c r="E45" s="4">
        <f t="shared" si="11"/>
        <v>71306237.579999864</v>
      </c>
      <c r="F45" s="131">
        <f>RevReqDetR!E45+RevReqDetR!V45</f>
        <v>685970.2483791376</v>
      </c>
      <c r="G45" s="4">
        <f>RevReqDetR!AG45</f>
        <v>0</v>
      </c>
      <c r="H45" s="131">
        <f t="shared" si="12"/>
        <v>0</v>
      </c>
      <c r="I45" s="8">
        <f>RevReqDetR!H45</f>
        <v>630339.13</v>
      </c>
      <c r="J45" s="8">
        <f>RevReqDetR!M45</f>
        <v>630339.13</v>
      </c>
      <c r="K45" s="131">
        <f t="shared" si="8"/>
        <v>0</v>
      </c>
      <c r="L45" s="8">
        <f>RevReqDetR!N45</f>
        <v>136026.53000000003</v>
      </c>
      <c r="M45" s="8">
        <f>RevReqDetR!AA45</f>
        <v>0</v>
      </c>
      <c r="N45" s="134">
        <f t="shared" si="13"/>
        <v>136026.53000000003</v>
      </c>
      <c r="O45" s="134">
        <f>RevReqDetR!AI45</f>
        <v>7311.7400000000007</v>
      </c>
      <c r="P45" s="8">
        <f>RevReqDetR!K45</f>
        <v>766365.66</v>
      </c>
      <c r="Q45" s="8">
        <f>RevReqDetR!T45</f>
        <v>-2625460.2400001381</v>
      </c>
      <c r="R45" s="8">
        <f>RevReqDetR!W45</f>
        <v>4146.46</v>
      </c>
      <c r="S45" s="8">
        <f>RevReqDetR!X45</f>
        <v>0</v>
      </c>
      <c r="T45" s="8">
        <f>RevReqDetR!Y45</f>
        <v>115231.86</v>
      </c>
      <c r="U45" s="134">
        <f t="shared" si="14"/>
        <v>-1978472.900000138</v>
      </c>
      <c r="V45" s="134">
        <f>RevReqDetR!L45</f>
        <v>0</v>
      </c>
      <c r="W45" s="8">
        <f t="shared" si="10"/>
        <v>2807781.4183792756</v>
      </c>
      <c r="Y45">
        <f t="shared" si="1"/>
        <v>9</v>
      </c>
      <c r="Z45" s="47">
        <f t="shared" si="15"/>
        <v>2</v>
      </c>
      <c r="AA45" s="8">
        <f>W45-RevReqDetR!AJ45</f>
        <v>0</v>
      </c>
    </row>
    <row r="46" spans="1:28" hidden="1" outlineLevel="1" x14ac:dyDescent="0.2">
      <c r="A46">
        <f t="shared" si="2"/>
        <v>2011</v>
      </c>
      <c r="B46" s="49">
        <v>40878</v>
      </c>
      <c r="C46" s="4">
        <f>RevReqDetR!Q46</f>
        <v>73099428.219999999</v>
      </c>
      <c r="D46" s="8">
        <f>RevReqDetR!U46</f>
        <v>1795217.6299998639</v>
      </c>
      <c r="E46" s="4">
        <f t="shared" si="11"/>
        <v>74894645.84999986</v>
      </c>
      <c r="F46" s="131">
        <f>RevReqDetR!E46+RevReqDetR!V46</f>
        <v>676016.53564114717</v>
      </c>
      <c r="G46" s="4">
        <f>RevReqDetR!AG46</f>
        <v>0</v>
      </c>
      <c r="H46" s="131">
        <f t="shared" si="12"/>
        <v>0</v>
      </c>
      <c r="I46" s="8">
        <f>RevReqDetR!H46</f>
        <v>653268.16999999993</v>
      </c>
      <c r="J46" s="8">
        <f>RevReqDetR!M46</f>
        <v>609205.98</v>
      </c>
      <c r="K46" s="131">
        <f t="shared" si="8"/>
        <v>44062.189999999944</v>
      </c>
      <c r="L46" s="8">
        <f>RevReqDetR!N46</f>
        <v>0</v>
      </c>
      <c r="M46" s="8">
        <f>RevReqDetR!AA46</f>
        <v>0</v>
      </c>
      <c r="N46" s="134">
        <f t="shared" si="13"/>
        <v>0</v>
      </c>
      <c r="O46" s="134">
        <f>RevReqDetR!AI46</f>
        <v>11798.230000000001</v>
      </c>
      <c r="P46" s="8">
        <f>RevReqDetR!K46</f>
        <v>609205.98</v>
      </c>
      <c r="Q46" s="8">
        <f>RevReqDetR!T46</f>
        <v>0</v>
      </c>
      <c r="R46" s="8">
        <f>RevReqDetR!W46</f>
        <v>62735.68</v>
      </c>
      <c r="S46" s="8">
        <f>RevReqDetR!X46</f>
        <v>0</v>
      </c>
      <c r="T46" s="8">
        <f>RevReqDetR!Y46</f>
        <v>155891.20000000001</v>
      </c>
      <c r="U46" s="134">
        <f t="shared" si="14"/>
        <v>390579.09999999992</v>
      </c>
      <c r="V46" s="134">
        <f>RevReqDetR!L46</f>
        <v>0</v>
      </c>
      <c r="W46" s="8">
        <f t="shared" si="10"/>
        <v>253173.47564114729</v>
      </c>
      <c r="Y46">
        <f t="shared" si="1"/>
        <v>9.1999999999999993</v>
      </c>
      <c r="Z46" s="47">
        <f t="shared" si="15"/>
        <v>1</v>
      </c>
      <c r="AA46" s="8">
        <f>W46-RevReqDetR!AJ46</f>
        <v>0</v>
      </c>
    </row>
    <row r="47" spans="1:28" hidden="1" outlineLevel="1" x14ac:dyDescent="0.2">
      <c r="A47">
        <f t="shared" si="2"/>
        <v>2012</v>
      </c>
      <c r="B47" s="49">
        <v>40909</v>
      </c>
      <c r="C47" s="4">
        <f>RevReqDetR!Q47</f>
        <v>73113431.200000003</v>
      </c>
      <c r="D47" s="8">
        <f>RevReqDetR!U47</f>
        <v>2312831.0899998639</v>
      </c>
      <c r="E47" s="4">
        <f t="shared" si="11"/>
        <v>75426262.289999872</v>
      </c>
      <c r="F47" s="131">
        <f>RevReqDetR!E47+RevReqDetR!V47</f>
        <v>706646.94333427644</v>
      </c>
      <c r="G47" s="4">
        <f>RevReqDetR!AG47</f>
        <v>0</v>
      </c>
      <c r="H47" s="131">
        <f t="shared" si="12"/>
        <v>0</v>
      </c>
      <c r="I47" s="8">
        <f>RevReqDetR!H47</f>
        <v>679477.98</v>
      </c>
      <c r="J47" s="8">
        <f>RevReqDetR!M47</f>
        <v>665475</v>
      </c>
      <c r="K47" s="131">
        <f t="shared" si="8"/>
        <v>14002.979999999981</v>
      </c>
      <c r="L47" s="8">
        <f>RevReqDetR!N47</f>
        <v>0</v>
      </c>
      <c r="M47" s="8">
        <f>RevReqDetR!AA47</f>
        <v>0</v>
      </c>
      <c r="N47" s="134">
        <f t="shared" si="13"/>
        <v>0</v>
      </c>
      <c r="O47" s="134">
        <f>RevReqDetR!AI47</f>
        <v>5139.9500000000007</v>
      </c>
      <c r="P47" s="8">
        <f>RevReqDetR!K47</f>
        <v>665475</v>
      </c>
      <c r="Q47" s="8">
        <f>RevReqDetR!T47</f>
        <v>0</v>
      </c>
      <c r="R47" s="8">
        <f>RevReqDetR!W47</f>
        <v>0</v>
      </c>
      <c r="S47" s="8">
        <f>RevReqDetR!X47</f>
        <v>0</v>
      </c>
      <c r="T47" s="8">
        <f>RevReqDetR!Y47</f>
        <v>147861.54</v>
      </c>
      <c r="U47" s="134">
        <f t="shared" si="14"/>
        <v>517613.45999999996</v>
      </c>
      <c r="V47" s="134">
        <f>RevReqDetR!L47</f>
        <v>0</v>
      </c>
      <c r="W47" s="8">
        <f t="shared" si="10"/>
        <v>180170.45333427645</v>
      </c>
      <c r="Y47">
        <f t="shared" si="1"/>
        <v>9.4</v>
      </c>
      <c r="Z47" s="47">
        <f t="shared" si="15"/>
        <v>2</v>
      </c>
      <c r="AA47" s="8">
        <f>W47-RevReqDetR!AJ47</f>
        <v>0</v>
      </c>
    </row>
    <row r="48" spans="1:28" hidden="1" outlineLevel="1" x14ac:dyDescent="0.2">
      <c r="A48">
        <f t="shared" si="2"/>
        <v>2012</v>
      </c>
      <c r="B48" s="49">
        <v>40940</v>
      </c>
      <c r="C48" s="4">
        <f>RevReqDetR!Q48</f>
        <v>72927102.920000002</v>
      </c>
      <c r="D48" s="8">
        <f>RevReqDetR!U48</f>
        <v>1045612.2999998638</v>
      </c>
      <c r="E48" s="4">
        <f t="shared" si="11"/>
        <v>73972715.219999865</v>
      </c>
      <c r="F48" s="131">
        <f>RevReqDetR!E48+RevReqDetR!V48</f>
        <v>664867.15995906992</v>
      </c>
      <c r="G48" s="4">
        <f>RevReqDetR!AG48</f>
        <v>0</v>
      </c>
      <c r="H48" s="131">
        <f t="shared" si="12"/>
        <v>0</v>
      </c>
      <c r="I48" s="8">
        <f>RevReqDetR!H48</f>
        <v>635600.16999999993</v>
      </c>
      <c r="J48" s="8">
        <f>RevReqDetR!M48</f>
        <v>693665.33999999985</v>
      </c>
      <c r="K48" s="131">
        <f t="shared" si="8"/>
        <v>-58065.169999999925</v>
      </c>
      <c r="L48" s="8">
        <f>RevReqDetR!N48</f>
        <v>128263.1100000001</v>
      </c>
      <c r="M48" s="8">
        <f>RevReqDetR!AA48</f>
        <v>0</v>
      </c>
      <c r="N48" s="134">
        <f t="shared" si="13"/>
        <v>128263.1100000001</v>
      </c>
      <c r="O48" s="134">
        <f>RevReqDetR!AI48</f>
        <v>8183.5599999999995</v>
      </c>
      <c r="P48" s="8">
        <f>RevReqDetR!K48</f>
        <v>821275</v>
      </c>
      <c r="Q48" s="8">
        <f>RevReqDetR!T48</f>
        <v>-1065707.29</v>
      </c>
      <c r="R48" s="8">
        <f>RevReqDetR!W48</f>
        <v>18184</v>
      </c>
      <c r="S48" s="8">
        <f>RevReqDetR!X48</f>
        <v>0</v>
      </c>
      <c r="T48" s="8">
        <f>RevReqDetR!Y48</f>
        <v>175211.4</v>
      </c>
      <c r="U48" s="134">
        <f t="shared" si="14"/>
        <v>-437827.69000000006</v>
      </c>
      <c r="V48" s="134">
        <f>RevReqDetR!L48</f>
        <v>653.44999999999993</v>
      </c>
      <c r="W48" s="8">
        <f t="shared" si="10"/>
        <v>1296553.2399590702</v>
      </c>
      <c r="Y48">
        <f t="shared" si="1"/>
        <v>9.6</v>
      </c>
      <c r="Z48" s="47">
        <f t="shared" si="15"/>
        <v>2</v>
      </c>
      <c r="AA48" s="8">
        <f>W48-RevReqDetR!AJ48</f>
        <v>0</v>
      </c>
    </row>
    <row r="49" spans="1:27" hidden="1" outlineLevel="1" x14ac:dyDescent="0.2">
      <c r="A49">
        <f t="shared" si="2"/>
        <v>2012</v>
      </c>
      <c r="B49" s="49">
        <v>40969</v>
      </c>
      <c r="C49" s="4">
        <f>RevReqDetR!Q49</f>
        <v>72685734.269999996</v>
      </c>
      <c r="D49" s="8">
        <f>RevReqDetR!U49</f>
        <v>1265715.5599998641</v>
      </c>
      <c r="E49" s="4">
        <f t="shared" si="11"/>
        <v>73951449.829999864</v>
      </c>
      <c r="F49" s="131">
        <f>RevReqDetR!E49+RevReqDetR!V49</f>
        <v>694206.13440827967</v>
      </c>
      <c r="G49" s="4">
        <f>RevReqDetR!AG49</f>
        <v>0</v>
      </c>
      <c r="H49" s="131">
        <f t="shared" si="12"/>
        <v>0</v>
      </c>
      <c r="I49" s="8">
        <f>RevReqDetR!H49</f>
        <v>677859.2699999999</v>
      </c>
      <c r="J49" s="8">
        <f>RevReqDetR!M49</f>
        <v>677859.2699999999</v>
      </c>
      <c r="K49" s="131">
        <f t="shared" si="8"/>
        <v>0</v>
      </c>
      <c r="L49" s="8">
        <f>RevReqDetR!N49</f>
        <v>241368.65000000014</v>
      </c>
      <c r="M49" s="8">
        <f>RevReqDetR!AA49</f>
        <v>0</v>
      </c>
      <c r="N49" s="134">
        <f t="shared" si="13"/>
        <v>241368.65000000014</v>
      </c>
      <c r="O49" s="134">
        <f>RevReqDetR!AI49</f>
        <v>7921.2599999999993</v>
      </c>
      <c r="P49" s="8">
        <f>RevReqDetR!K49</f>
        <v>799900</v>
      </c>
      <c r="Q49" s="8">
        <f>RevReqDetR!T49</f>
        <v>-208222.62999999998</v>
      </c>
      <c r="R49" s="8">
        <f>RevReqDetR!W49</f>
        <v>17466.22</v>
      </c>
      <c r="S49" s="8">
        <f>RevReqDetR!X49</f>
        <v>0</v>
      </c>
      <c r="T49" s="8">
        <f>RevReqDetR!Y49</f>
        <v>190847.72</v>
      </c>
      <c r="U49" s="134">
        <f t="shared" si="14"/>
        <v>383363.43000000005</v>
      </c>
      <c r="V49" s="134">
        <f>RevReqDetR!L49</f>
        <v>119327.92</v>
      </c>
      <c r="W49" s="8">
        <f t="shared" si="10"/>
        <v>440804.69440827979</v>
      </c>
      <c r="Y49">
        <f t="shared" si="1"/>
        <v>9.8000000000000007</v>
      </c>
      <c r="Z49" s="47">
        <f t="shared" si="15"/>
        <v>2</v>
      </c>
      <c r="AA49" s="8">
        <f>W49-RevReqDetR!AJ49</f>
        <v>0</v>
      </c>
    </row>
    <row r="50" spans="1:27" hidden="1" outlineLevel="1" x14ac:dyDescent="0.2">
      <c r="A50">
        <f t="shared" si="2"/>
        <v>2012</v>
      </c>
      <c r="B50" s="49">
        <v>41000</v>
      </c>
      <c r="C50" s="4">
        <f>RevReqDetR!Q50</f>
        <v>72231390.159999996</v>
      </c>
      <c r="D50" s="8">
        <f>RevReqDetR!U50</f>
        <v>2065179.2899998641</v>
      </c>
      <c r="E50" s="4">
        <f t="shared" si="11"/>
        <v>74296569.449999854</v>
      </c>
      <c r="F50" s="131">
        <f>RevReqDetR!E50+RevReqDetR!V50</f>
        <v>675194.12463584787</v>
      </c>
      <c r="G50" s="4">
        <f>RevReqDetR!AG50</f>
        <v>0</v>
      </c>
      <c r="H50" s="131">
        <f t="shared" si="12"/>
        <v>0</v>
      </c>
      <c r="I50" s="8">
        <f>RevReqDetR!H50</f>
        <v>653830.89</v>
      </c>
      <c r="J50" s="8">
        <f>RevReqDetR!M50</f>
        <v>653830.89</v>
      </c>
      <c r="K50" s="131">
        <f t="shared" si="8"/>
        <v>0</v>
      </c>
      <c r="L50" s="8">
        <f>RevReqDetR!N50</f>
        <v>454344.11</v>
      </c>
      <c r="M50" s="8">
        <f>RevReqDetR!AA50</f>
        <v>0</v>
      </c>
      <c r="N50" s="134">
        <f t="shared" si="13"/>
        <v>454344.11</v>
      </c>
      <c r="O50" s="134">
        <f>RevReqDetR!AI50</f>
        <v>7190.55</v>
      </c>
      <c r="P50" s="8">
        <f>RevReqDetR!K50</f>
        <v>1108175</v>
      </c>
      <c r="Q50" s="8">
        <f>RevReqDetR!T50</f>
        <v>0</v>
      </c>
      <c r="R50" s="8">
        <f>RevReqDetR!W50</f>
        <v>0</v>
      </c>
      <c r="S50" s="8">
        <f>RevReqDetR!X50</f>
        <v>0</v>
      </c>
      <c r="T50" s="8">
        <f>RevReqDetR!Y50</f>
        <v>308982.52</v>
      </c>
      <c r="U50" s="134">
        <f t="shared" si="14"/>
        <v>799192.48</v>
      </c>
      <c r="V50" s="134">
        <f>RevReqDetR!L50</f>
        <v>0</v>
      </c>
      <c r="W50" s="8">
        <f t="shared" si="10"/>
        <v>337536.30463584792</v>
      </c>
      <c r="Y50">
        <f t="shared" si="1"/>
        <v>10</v>
      </c>
      <c r="Z50" s="47">
        <f t="shared" si="15"/>
        <v>2</v>
      </c>
      <c r="AA50" s="8">
        <f>W50-RevReqDetR!AJ50</f>
        <v>0</v>
      </c>
    </row>
    <row r="51" spans="1:27" hidden="1" outlineLevel="1" x14ac:dyDescent="0.2">
      <c r="A51">
        <f t="shared" si="2"/>
        <v>2012</v>
      </c>
      <c r="B51" s="49">
        <v>41030</v>
      </c>
      <c r="C51" s="4">
        <f>RevReqDetR!Q51</f>
        <v>71504439.599999994</v>
      </c>
      <c r="D51" s="8">
        <f>RevReqDetR!U51</f>
        <v>1032372.4499998642</v>
      </c>
      <c r="E51" s="4">
        <f t="shared" si="11"/>
        <v>72536812.049999863</v>
      </c>
      <c r="F51" s="131">
        <f>RevReqDetR!E51+RevReqDetR!V51</f>
        <v>695882.32452147512</v>
      </c>
      <c r="G51" s="4">
        <f>RevReqDetR!AG51</f>
        <v>0</v>
      </c>
      <c r="H51" s="131">
        <f t="shared" si="12"/>
        <v>0</v>
      </c>
      <c r="I51" s="8">
        <f>RevReqDetR!H51</f>
        <v>671425.12999999989</v>
      </c>
      <c r="J51" s="8">
        <f>RevReqDetR!M51</f>
        <v>671425.12999999989</v>
      </c>
      <c r="K51" s="131">
        <f t="shared" si="8"/>
        <v>0</v>
      </c>
      <c r="L51" s="8">
        <f>RevReqDetR!N51</f>
        <v>743886.56</v>
      </c>
      <c r="M51" s="8">
        <f>RevReqDetR!AA51</f>
        <v>0</v>
      </c>
      <c r="N51" s="134">
        <f t="shared" si="13"/>
        <v>743886.56</v>
      </c>
      <c r="O51" s="134">
        <f>RevReqDetR!AI51</f>
        <v>5702.61</v>
      </c>
      <c r="P51" s="8">
        <f>RevReqDetR!K51</f>
        <v>1415025</v>
      </c>
      <c r="Q51" s="8">
        <f>RevReqDetR!T51</f>
        <v>-1171924.06</v>
      </c>
      <c r="R51" s="8">
        <f>RevReqDetR!W51</f>
        <v>22060</v>
      </c>
      <c r="S51" s="8">
        <f>RevReqDetR!X51</f>
        <v>0</v>
      </c>
      <c r="T51" s="8">
        <f>RevReqDetR!Y51</f>
        <v>382652.55</v>
      </c>
      <c r="U51" s="134">
        <f t="shared" si="14"/>
        <v>-161611.61000000004</v>
      </c>
      <c r="V51" s="134">
        <f>RevReqDetR!L51</f>
        <v>286.69</v>
      </c>
      <c r="W51" s="8">
        <f t="shared" si="10"/>
        <v>1606796.4145214753</v>
      </c>
      <c r="Y51">
        <f t="shared" si="1"/>
        <v>10.199999999999999</v>
      </c>
      <c r="Z51" s="47">
        <f t="shared" si="15"/>
        <v>1</v>
      </c>
      <c r="AA51" s="8">
        <f>W51-RevReqDetR!AJ51</f>
        <v>0</v>
      </c>
    </row>
    <row r="52" spans="1:27" hidden="1" outlineLevel="1" x14ac:dyDescent="0.2">
      <c r="A52">
        <f t="shared" si="2"/>
        <v>2012</v>
      </c>
      <c r="B52" s="49">
        <v>41061</v>
      </c>
      <c r="C52" s="4">
        <f>RevReqDetR!Q52</f>
        <v>70868944.11999999</v>
      </c>
      <c r="D52" s="8">
        <f>RevReqDetR!U52</f>
        <v>1909578.2799998643</v>
      </c>
      <c r="E52" s="4">
        <f t="shared" si="11"/>
        <v>72778522.399999857</v>
      </c>
      <c r="F52" s="131">
        <f>RevReqDetR!E52+RevReqDetR!V52</f>
        <v>662248.09792840888</v>
      </c>
      <c r="G52" s="4">
        <f>RevReqDetR!AG52</f>
        <v>0</v>
      </c>
      <c r="H52" s="131">
        <f t="shared" si="12"/>
        <v>0</v>
      </c>
      <c r="I52" s="8">
        <f>RevReqDetR!H52</f>
        <v>643204.52</v>
      </c>
      <c r="J52" s="8">
        <f>RevReqDetR!M52</f>
        <v>643204.52</v>
      </c>
      <c r="K52" s="131">
        <f t="shared" si="8"/>
        <v>0</v>
      </c>
      <c r="L52" s="8">
        <f>RevReqDetR!N52</f>
        <v>635495.48</v>
      </c>
      <c r="M52" s="8">
        <f>RevReqDetR!AA52</f>
        <v>0</v>
      </c>
      <c r="N52" s="134">
        <f t="shared" si="13"/>
        <v>635495.48</v>
      </c>
      <c r="O52" s="134">
        <f>RevReqDetR!AI52</f>
        <v>3124.75</v>
      </c>
      <c r="P52" s="8">
        <f>RevReqDetR!K52</f>
        <v>1278700</v>
      </c>
      <c r="Q52" s="8">
        <f>RevReqDetR!T52</f>
        <v>0</v>
      </c>
      <c r="R52" s="8">
        <f>RevReqDetR!W52</f>
        <v>0</v>
      </c>
      <c r="S52" s="8">
        <f>RevReqDetR!X52</f>
        <v>0</v>
      </c>
      <c r="T52" s="8">
        <f>RevReqDetR!Y52</f>
        <v>401754.08</v>
      </c>
      <c r="U52" s="134">
        <f t="shared" si="14"/>
        <v>876945.91999999993</v>
      </c>
      <c r="V52" s="134">
        <f>RevReqDetR!L52</f>
        <v>0</v>
      </c>
      <c r="W52" s="8">
        <f t="shared" si="10"/>
        <v>423922.40792840905</v>
      </c>
      <c r="Y52">
        <f t="shared" si="1"/>
        <v>10.4</v>
      </c>
      <c r="Z52" s="47">
        <f t="shared" si="15"/>
        <v>2</v>
      </c>
      <c r="AA52" s="8">
        <f>W52-RevReqDetR!AJ52</f>
        <v>0</v>
      </c>
    </row>
    <row r="53" spans="1:27" hidden="1" outlineLevel="1" x14ac:dyDescent="0.2">
      <c r="A53">
        <f t="shared" si="2"/>
        <v>2012</v>
      </c>
      <c r="B53" s="49">
        <v>41091</v>
      </c>
      <c r="C53" s="4">
        <f>RevReqDetR!Q53</f>
        <v>70050447.849999994</v>
      </c>
      <c r="D53" s="8">
        <f>RevReqDetR!U53</f>
        <v>984002.41999986349</v>
      </c>
      <c r="E53" s="4">
        <f t="shared" si="11"/>
        <v>71034450.269999862</v>
      </c>
      <c r="F53" s="131">
        <f>RevReqDetR!E53+RevReqDetR!V53</f>
        <v>680946.70122346329</v>
      </c>
      <c r="G53" s="4">
        <f>RevReqDetR!AG53</f>
        <v>0</v>
      </c>
      <c r="H53" s="131">
        <f t="shared" si="12"/>
        <v>0</v>
      </c>
      <c r="I53" s="8">
        <f>RevReqDetR!H53</f>
        <v>658753.7300000001</v>
      </c>
      <c r="J53" s="8">
        <f>RevReqDetR!M53</f>
        <v>658753.7300000001</v>
      </c>
      <c r="K53" s="131">
        <f t="shared" si="8"/>
        <v>0</v>
      </c>
      <c r="L53" s="8">
        <f>RevReqDetR!N53</f>
        <v>818496.2699999999</v>
      </c>
      <c r="M53" s="8">
        <f>RevReqDetR!AA53</f>
        <v>0</v>
      </c>
      <c r="N53" s="134">
        <f t="shared" si="13"/>
        <v>818496.2699999999</v>
      </c>
      <c r="O53" s="134">
        <f>RevReqDetR!AI53</f>
        <v>3987.3199999999997</v>
      </c>
      <c r="P53" s="8">
        <f>RevReqDetR!K53</f>
        <v>1477250</v>
      </c>
      <c r="Q53" s="8">
        <f>RevReqDetR!T53</f>
        <v>-1139729.8000000003</v>
      </c>
      <c r="R53" s="8">
        <f>RevReqDetR!W53</f>
        <v>22568.48</v>
      </c>
      <c r="S53" s="8">
        <f>RevReqDetR!X53</f>
        <v>0</v>
      </c>
      <c r="T53" s="8">
        <f>RevReqDetR!Y53</f>
        <v>493899.1</v>
      </c>
      <c r="U53" s="134">
        <f t="shared" si="14"/>
        <v>-178947.38000000024</v>
      </c>
      <c r="V53" s="134">
        <f>RevReqDetR!L53</f>
        <v>0</v>
      </c>
      <c r="W53" s="8">
        <f t="shared" si="10"/>
        <v>1682377.6712234635</v>
      </c>
      <c r="Y53">
        <f t="shared" si="1"/>
        <v>10.6</v>
      </c>
      <c r="Z53" s="47">
        <f t="shared" si="15"/>
        <v>2</v>
      </c>
      <c r="AA53" s="8">
        <f>W53-RevReqDetR!AJ53</f>
        <v>0</v>
      </c>
    </row>
    <row r="54" spans="1:27" hidden="1" outlineLevel="1" x14ac:dyDescent="0.2">
      <c r="A54">
        <f t="shared" si="2"/>
        <v>2012</v>
      </c>
      <c r="B54" s="49">
        <v>41122</v>
      </c>
      <c r="C54" s="4">
        <f>RevReqDetR!Q54</f>
        <v>69313896.289999992</v>
      </c>
      <c r="D54" s="8">
        <f>RevReqDetR!U54</f>
        <v>1907564.1999998635</v>
      </c>
      <c r="E54" s="4">
        <f t="shared" si="11"/>
        <v>71221460.489999861</v>
      </c>
      <c r="F54" s="131">
        <f>RevReqDetR!E54+RevReqDetR!V54</f>
        <v>670126.46381036355</v>
      </c>
      <c r="G54" s="4">
        <f>RevReqDetR!AG54</f>
        <v>0</v>
      </c>
      <c r="H54" s="131">
        <f t="shared" si="12"/>
        <v>0</v>
      </c>
      <c r="I54" s="8">
        <f>RevReqDetR!H54</f>
        <v>651217.88</v>
      </c>
      <c r="J54" s="8">
        <f>RevReqDetR!M54</f>
        <v>651217.88</v>
      </c>
      <c r="K54" s="131">
        <f t="shared" si="8"/>
        <v>0</v>
      </c>
      <c r="L54" s="8">
        <f>RevReqDetR!N54</f>
        <v>736551.55999999994</v>
      </c>
      <c r="M54" s="8">
        <f>RevReqDetR!AA54</f>
        <v>0</v>
      </c>
      <c r="N54" s="134">
        <f t="shared" si="13"/>
        <v>736551.55999999994</v>
      </c>
      <c r="O54" s="134">
        <f>RevReqDetR!AI54</f>
        <v>6116.01</v>
      </c>
      <c r="P54" s="8">
        <f>RevReqDetR!K54</f>
        <v>1387475</v>
      </c>
      <c r="Q54" s="8">
        <f>RevReqDetR!T54</f>
        <v>0</v>
      </c>
      <c r="R54" s="8">
        <f>RevReqDetR!W54</f>
        <v>0</v>
      </c>
      <c r="S54" s="8">
        <f>RevReqDetR!X54</f>
        <v>0</v>
      </c>
      <c r="T54" s="8">
        <f>RevReqDetR!Y54</f>
        <v>463913.22</v>
      </c>
      <c r="U54" s="134">
        <f t="shared" si="14"/>
        <v>923561.78</v>
      </c>
      <c r="V54" s="134">
        <f>RevReqDetR!L54</f>
        <v>294.44</v>
      </c>
      <c r="W54" s="8">
        <f t="shared" si="10"/>
        <v>488937.81381036335</v>
      </c>
      <c r="Y54">
        <f t="shared" si="1"/>
        <v>10.8</v>
      </c>
      <c r="Z54" s="47">
        <f t="shared" si="15"/>
        <v>2</v>
      </c>
      <c r="AA54" s="8">
        <f>W54-RevReqDetR!AJ54</f>
        <v>0</v>
      </c>
    </row>
    <row r="55" spans="1:27" hidden="1" outlineLevel="1" x14ac:dyDescent="0.2">
      <c r="A55">
        <f t="shared" si="2"/>
        <v>2012</v>
      </c>
      <c r="B55" s="49">
        <v>41153</v>
      </c>
      <c r="C55" s="4">
        <f>RevReqDetR!Q55</f>
        <v>68634654.239999995</v>
      </c>
      <c r="D55" s="8">
        <f>RevReqDetR!U55</f>
        <v>2764395.1099998634</v>
      </c>
      <c r="E55" s="4">
        <f t="shared" si="11"/>
        <v>71399049.34999986</v>
      </c>
      <c r="F55" s="131">
        <f>RevReqDetR!E55+RevReqDetR!V55</f>
        <v>650218.83266837441</v>
      </c>
      <c r="G55" s="4">
        <f>RevReqDetR!AG55</f>
        <v>0</v>
      </c>
      <c r="H55" s="131">
        <f t="shared" si="12"/>
        <v>0</v>
      </c>
      <c r="I55" s="8">
        <f>RevReqDetR!H55</f>
        <v>623682.94999999995</v>
      </c>
      <c r="J55" s="8">
        <f>RevReqDetR!M55</f>
        <v>623682.94999999995</v>
      </c>
      <c r="K55" s="131">
        <f t="shared" si="8"/>
        <v>0</v>
      </c>
      <c r="L55" s="8">
        <f>RevReqDetR!N55</f>
        <v>679242.05</v>
      </c>
      <c r="M55" s="8">
        <f>RevReqDetR!AA55</f>
        <v>0</v>
      </c>
      <c r="N55" s="134">
        <f t="shared" si="13"/>
        <v>679242.05</v>
      </c>
      <c r="O55" s="134">
        <f>RevReqDetR!AI55</f>
        <v>6106.6500000000005</v>
      </c>
      <c r="P55" s="8">
        <f>RevReqDetR!K55</f>
        <v>1302925</v>
      </c>
      <c r="Q55" s="8">
        <f>RevReqDetR!T55</f>
        <v>0</v>
      </c>
      <c r="R55" s="8">
        <f>RevReqDetR!W55</f>
        <v>719.35000000000036</v>
      </c>
      <c r="S55" s="8">
        <f>RevReqDetR!X55</f>
        <v>0</v>
      </c>
      <c r="T55" s="8">
        <f>RevReqDetR!Y55</f>
        <v>446094.09</v>
      </c>
      <c r="U55" s="134">
        <f t="shared" si="14"/>
        <v>856111.55999999982</v>
      </c>
      <c r="V55" s="134">
        <f>RevReqDetR!L55</f>
        <v>0</v>
      </c>
      <c r="W55" s="8">
        <f t="shared" si="10"/>
        <v>479455.97266837466</v>
      </c>
      <c r="Y55">
        <f t="shared" si="1"/>
        <v>11</v>
      </c>
      <c r="Z55" s="47">
        <f t="shared" si="15"/>
        <v>2</v>
      </c>
      <c r="AA55" s="8">
        <f>W55-RevReqDetR!AJ55</f>
        <v>0</v>
      </c>
    </row>
    <row r="56" spans="1:27" hidden="1" outlineLevel="1" x14ac:dyDescent="0.2">
      <c r="A56">
        <f t="shared" si="2"/>
        <v>2012</v>
      </c>
      <c r="B56" s="49">
        <v>41183</v>
      </c>
      <c r="C56" s="4">
        <f>RevReqDetR!Q56</f>
        <v>68212121.019999996</v>
      </c>
      <c r="D56" s="8">
        <f>RevReqDetR!U56</f>
        <v>691748.38999986369</v>
      </c>
      <c r="E56" s="4">
        <f t="shared" si="11"/>
        <v>68903869.409999862</v>
      </c>
      <c r="F56" s="131">
        <f>RevReqDetR!E56+RevReqDetR!V56</f>
        <v>667642.0285602595</v>
      </c>
      <c r="G56" s="4">
        <f>RevReqDetR!AG56</f>
        <v>0</v>
      </c>
      <c r="H56" s="131">
        <f t="shared" si="12"/>
        <v>0</v>
      </c>
      <c r="I56" s="8">
        <f>RevReqDetR!H56</f>
        <v>638284.28</v>
      </c>
      <c r="J56" s="8">
        <f>RevReqDetR!M56</f>
        <v>638284.28</v>
      </c>
      <c r="K56" s="131">
        <f t="shared" si="8"/>
        <v>0</v>
      </c>
      <c r="L56" s="8">
        <f>RevReqDetR!N56</f>
        <v>422533.22</v>
      </c>
      <c r="M56" s="8">
        <f>RevReqDetR!AA56</f>
        <v>0</v>
      </c>
      <c r="N56" s="134">
        <f t="shared" si="13"/>
        <v>422533.22</v>
      </c>
      <c r="O56" s="134">
        <f>RevReqDetR!AI56</f>
        <v>4976.7999999999993</v>
      </c>
      <c r="P56" s="8">
        <f>RevReqDetR!K56</f>
        <v>1059725</v>
      </c>
      <c r="Q56" s="8">
        <f>RevReqDetR!T56</f>
        <v>-2145209.71</v>
      </c>
      <c r="R56" s="8">
        <f>RevReqDetR!W56</f>
        <v>0</v>
      </c>
      <c r="S56" s="8">
        <f>RevReqDetR!X56</f>
        <v>0</v>
      </c>
      <c r="T56" s="8">
        <f>RevReqDetR!Y56</f>
        <v>368628.13</v>
      </c>
      <c r="U56" s="134">
        <f t="shared" si="14"/>
        <v>-1454112.8399999999</v>
      </c>
      <c r="V56" s="134">
        <f>RevReqDetR!L56</f>
        <v>1092.5</v>
      </c>
      <c r="W56" s="8">
        <f t="shared" si="10"/>
        <v>2548172.3885602597</v>
      </c>
      <c r="Y56">
        <f t="shared" si="1"/>
        <v>11.2</v>
      </c>
      <c r="Z56" s="47">
        <f t="shared" si="15"/>
        <v>1</v>
      </c>
      <c r="AA56" s="8">
        <f>W56-RevReqDetR!AJ56</f>
        <v>0</v>
      </c>
    </row>
    <row r="57" spans="1:27" hidden="1" outlineLevel="1" x14ac:dyDescent="0.2">
      <c r="A57">
        <f t="shared" si="2"/>
        <v>2012</v>
      </c>
      <c r="B57" s="49">
        <v>41214</v>
      </c>
      <c r="C57" s="4">
        <f>RevReqDetR!Q57</f>
        <v>68104209.769999996</v>
      </c>
      <c r="D57" s="8">
        <f>RevReqDetR!U57</f>
        <v>1062873.4699998638</v>
      </c>
      <c r="E57" s="4">
        <f t="shared" si="11"/>
        <v>69167083.239999861</v>
      </c>
      <c r="F57" s="131">
        <f>RevReqDetR!E57+RevReqDetR!V57</f>
        <v>629002.31289371499</v>
      </c>
      <c r="G57" s="4">
        <f>RevReqDetR!AG57</f>
        <v>0</v>
      </c>
      <c r="H57" s="131">
        <f t="shared" si="12"/>
        <v>0</v>
      </c>
      <c r="I57" s="8">
        <f>RevReqDetR!H57</f>
        <v>614025.17999999993</v>
      </c>
      <c r="J57" s="8">
        <f>RevReqDetR!M57</f>
        <v>614025.17999999993</v>
      </c>
      <c r="K57" s="131">
        <f t="shared" si="8"/>
        <v>0</v>
      </c>
      <c r="L57" s="8">
        <f>RevReqDetR!N57</f>
        <v>107911.25000000012</v>
      </c>
      <c r="M57" s="8">
        <f>RevReqDetR!AA57</f>
        <v>0</v>
      </c>
      <c r="N57" s="134">
        <f t="shared" si="13"/>
        <v>107911.25000000012</v>
      </c>
      <c r="O57" s="134">
        <f>RevReqDetR!AI57</f>
        <v>5777.59</v>
      </c>
      <c r="P57" s="8">
        <f>RevReqDetR!K57</f>
        <v>697300</v>
      </c>
      <c r="Q57" s="8">
        <f>RevReqDetR!T57</f>
        <v>0</v>
      </c>
      <c r="R57" s="8">
        <f>RevReqDetR!W57</f>
        <v>0</v>
      </c>
      <c r="S57" s="8">
        <f>RevReqDetR!X57</f>
        <v>0</v>
      </c>
      <c r="T57" s="8">
        <f>RevReqDetR!Y57</f>
        <v>326174.92</v>
      </c>
      <c r="U57" s="134">
        <f t="shared" si="14"/>
        <v>371125.08</v>
      </c>
      <c r="V57" s="134">
        <f>RevReqDetR!L57</f>
        <v>24636.43</v>
      </c>
      <c r="W57" s="8">
        <f t="shared" si="10"/>
        <v>346929.64289371506</v>
      </c>
      <c r="Y57">
        <f t="shared" si="1"/>
        <v>11.4</v>
      </c>
      <c r="Z57" s="47">
        <f t="shared" si="15"/>
        <v>2</v>
      </c>
      <c r="AA57" s="8">
        <f>W57-RevReqDetR!AJ57</f>
        <v>0</v>
      </c>
    </row>
    <row r="58" spans="1:27" hidden="1" outlineLevel="1" collapsed="1" x14ac:dyDescent="0.2">
      <c r="A58">
        <f t="shared" si="2"/>
        <v>2012</v>
      </c>
      <c r="B58" s="49">
        <v>41244</v>
      </c>
      <c r="C58" s="4">
        <f>RevReqDetR!Q58</f>
        <v>68251149.679999992</v>
      </c>
      <c r="D58" s="8">
        <f>RevReqDetR!U58</f>
        <v>1287922.4699998638</v>
      </c>
      <c r="E58" s="4">
        <f>C58+D58</f>
        <v>69539072.149999857</v>
      </c>
      <c r="F58" s="131">
        <f>RevReqDetR!E58+RevReqDetR!V58</f>
        <v>652434.44637154602</v>
      </c>
      <c r="G58" s="4">
        <f>RevReqDetR!AG58</f>
        <v>0</v>
      </c>
      <c r="H58" s="131">
        <f>(G57+G58)/2*$J$4</f>
        <v>0</v>
      </c>
      <c r="I58" s="8">
        <f>RevReqDetR!H58</f>
        <v>633727.41999999993</v>
      </c>
      <c r="J58" s="8">
        <f>RevReqDetR!M58</f>
        <v>486787.51</v>
      </c>
      <c r="K58" s="131">
        <f>I58-J58</f>
        <v>146939.90999999992</v>
      </c>
      <c r="L58" s="8">
        <f>RevReqDetR!N58</f>
        <v>0</v>
      </c>
      <c r="M58" s="8">
        <f>RevReqDetR!AA58</f>
        <v>0</v>
      </c>
      <c r="N58" s="134">
        <f>L58+M58</f>
        <v>0</v>
      </c>
      <c r="O58" s="134">
        <f>RevReqDetR!AI58</f>
        <v>3961.6600000000003</v>
      </c>
      <c r="P58" s="8">
        <f>RevReqDetR!K58</f>
        <v>486875</v>
      </c>
      <c r="Q58" s="8">
        <f>RevReqDetR!T58</f>
        <v>0</v>
      </c>
      <c r="R58" s="8">
        <f>RevReqDetR!W58</f>
        <v>27513</v>
      </c>
      <c r="S58" s="8">
        <f>RevReqDetR!X58</f>
        <v>0</v>
      </c>
      <c r="T58" s="8">
        <f>RevReqDetR!Y58</f>
        <v>261826</v>
      </c>
      <c r="U58" s="134">
        <f>P58+Q58-R58+S58-T58</f>
        <v>197536</v>
      </c>
      <c r="V58" s="134">
        <f>RevReqDetR!L58</f>
        <v>-87.49</v>
      </c>
      <c r="W58" s="8">
        <f>F58+H58-K58+N58+O58-U58-V58</f>
        <v>312007.68637154606</v>
      </c>
      <c r="Y58">
        <f t="shared" si="1"/>
        <v>11.6</v>
      </c>
      <c r="Z58" s="47">
        <f t="shared" si="15"/>
        <v>2</v>
      </c>
      <c r="AA58" s="8">
        <f>W58-RevReqDetR!AJ58</f>
        <v>0</v>
      </c>
    </row>
    <row r="59" spans="1:27" hidden="1" outlineLevel="1" x14ac:dyDescent="0.2">
      <c r="A59">
        <f t="shared" si="2"/>
        <v>2013</v>
      </c>
      <c r="B59" s="49">
        <v>41275</v>
      </c>
      <c r="C59" s="4">
        <f>RevReqDetR!Q59</f>
        <v>68479214.609999999</v>
      </c>
      <c r="D59" s="8">
        <f>RevReqDetR!U59</f>
        <v>1472228.8899998637</v>
      </c>
      <c r="E59" s="4">
        <f t="shared" si="11"/>
        <v>69951443.499999866</v>
      </c>
      <c r="F59" s="131">
        <f>RevReqDetR!E59+RevReqDetR!V59</f>
        <v>656090.41951641545</v>
      </c>
      <c r="G59" s="4">
        <f>RevReqDetR!AG59</f>
        <v>0</v>
      </c>
      <c r="H59" s="131">
        <f t="shared" si="12"/>
        <v>0</v>
      </c>
      <c r="I59" s="8">
        <f>RevReqDetR!H59</f>
        <v>635234.92999999993</v>
      </c>
      <c r="J59" s="8">
        <f>RevReqDetR!M59</f>
        <v>407170</v>
      </c>
      <c r="K59" s="131">
        <f t="shared" si="8"/>
        <v>228064.92999999993</v>
      </c>
      <c r="L59" s="8">
        <f>RevReqDetR!N59</f>
        <v>0</v>
      </c>
      <c r="M59" s="8">
        <f>RevReqDetR!AA59</f>
        <v>0</v>
      </c>
      <c r="N59" s="134">
        <f t="shared" si="13"/>
        <v>0</v>
      </c>
      <c r="O59" s="134">
        <f>RevReqDetR!AI59</f>
        <v>6577.38</v>
      </c>
      <c r="P59" s="8">
        <f>RevReqDetR!K59</f>
        <v>407075</v>
      </c>
      <c r="Q59" s="8">
        <f>RevReqDetR!T59</f>
        <v>0</v>
      </c>
      <c r="R59" s="8">
        <f>RevReqDetR!W59</f>
        <v>0</v>
      </c>
      <c r="S59" s="8">
        <f>RevReqDetR!X59</f>
        <v>0</v>
      </c>
      <c r="T59" s="8">
        <f>RevReqDetR!Y59</f>
        <v>222768.58</v>
      </c>
      <c r="U59" s="134">
        <f t="shared" si="14"/>
        <v>184306.42</v>
      </c>
      <c r="V59" s="134">
        <f>RevReqDetR!L59</f>
        <v>95</v>
      </c>
      <c r="W59" s="8">
        <f t="shared" si="10"/>
        <v>250201.44951641551</v>
      </c>
      <c r="Y59">
        <f t="shared" si="1"/>
        <v>11.8</v>
      </c>
      <c r="Z59" s="47">
        <f t="shared" si="15"/>
        <v>2</v>
      </c>
      <c r="AA59" s="8">
        <f>W59-RevReqDetR!AJ59</f>
        <v>0</v>
      </c>
    </row>
    <row r="60" spans="1:27" hidden="1" outlineLevel="1" x14ac:dyDescent="0.2">
      <c r="A60">
        <f t="shared" si="2"/>
        <v>2013</v>
      </c>
      <c r="B60" s="49">
        <v>41306</v>
      </c>
      <c r="C60" s="4">
        <f>RevReqDetR!Q60</f>
        <v>68598030.670000002</v>
      </c>
      <c r="D60" s="8">
        <f>RevReqDetR!U60</f>
        <v>1691072.6899998637</v>
      </c>
      <c r="E60" s="4">
        <f t="shared" si="11"/>
        <v>70289103.359999865</v>
      </c>
      <c r="F60" s="131">
        <f>RevReqDetR!E60+RevReqDetR!V60</f>
        <v>596091.45357315044</v>
      </c>
      <c r="G60" s="4">
        <f>RevReqDetR!AG60</f>
        <v>0</v>
      </c>
      <c r="H60" s="196">
        <f>(G59+G60)/2*$J$4</f>
        <v>0</v>
      </c>
      <c r="I60" s="8">
        <f>RevReqDetR!H60</f>
        <v>575718.56000000006</v>
      </c>
      <c r="J60" s="8">
        <f>RevReqDetR!M60</f>
        <v>456902.5</v>
      </c>
      <c r="K60" s="131">
        <f t="shared" si="8"/>
        <v>118816.06000000006</v>
      </c>
      <c r="L60" s="8">
        <f>RevReqDetR!N60</f>
        <v>0</v>
      </c>
      <c r="M60" s="8">
        <f>RevReqDetR!AA60</f>
        <v>0</v>
      </c>
      <c r="N60" s="134">
        <f t="shared" si="13"/>
        <v>0</v>
      </c>
      <c r="O60" s="134">
        <f>RevReqDetR!AI60</f>
        <v>6580.77</v>
      </c>
      <c r="P60" s="8">
        <f>RevReqDetR!K60</f>
        <v>455525</v>
      </c>
      <c r="Q60" s="8">
        <f>RevReqDetR!T60</f>
        <v>0</v>
      </c>
      <c r="R60" s="8">
        <f>RevReqDetR!W60</f>
        <v>0</v>
      </c>
      <c r="S60" s="8">
        <f>RevReqDetR!X60</f>
        <v>0</v>
      </c>
      <c r="T60" s="8">
        <f>RevReqDetR!Y60</f>
        <v>236681.2</v>
      </c>
      <c r="U60" s="134">
        <f t="shared" si="14"/>
        <v>218843.8</v>
      </c>
      <c r="V60" s="134">
        <f>RevReqDetR!L60</f>
        <v>1377.5</v>
      </c>
      <c r="W60" s="8">
        <f t="shared" si="10"/>
        <v>263634.86357315042</v>
      </c>
      <c r="Y60">
        <f t="shared" si="1"/>
        <v>12</v>
      </c>
      <c r="Z60" s="47">
        <f t="shared" si="15"/>
        <v>2</v>
      </c>
      <c r="AA60" s="8">
        <f>W60-RevReqDetR!AJ60</f>
        <v>0</v>
      </c>
    </row>
    <row r="61" spans="1:27" hidden="1" outlineLevel="1" x14ac:dyDescent="0.2">
      <c r="A61">
        <f t="shared" si="2"/>
        <v>2013</v>
      </c>
      <c r="B61" s="49">
        <v>41334</v>
      </c>
      <c r="C61" s="4">
        <f>RevReqDetR!Q61</f>
        <v>68704101.359999999</v>
      </c>
      <c r="D61" s="8">
        <f>RevReqDetR!U61</f>
        <v>234805.99999986368</v>
      </c>
      <c r="E61" s="4">
        <f t="shared" si="11"/>
        <v>68938907.359999865</v>
      </c>
      <c r="F61" s="131">
        <f>RevReqDetR!E61+RevReqDetR!V61</f>
        <v>659487.31435120606</v>
      </c>
      <c r="G61" s="4">
        <f>RevReqDetR!AG61</f>
        <v>0</v>
      </c>
      <c r="H61" s="131">
        <f t="shared" si="12"/>
        <v>0</v>
      </c>
      <c r="I61" s="8">
        <f>RevReqDetR!H61</f>
        <v>638593.18999999994</v>
      </c>
      <c r="J61" s="8">
        <f>RevReqDetR!M61</f>
        <v>532522.5</v>
      </c>
      <c r="K61" s="131">
        <f t="shared" si="8"/>
        <v>106070.68999999994</v>
      </c>
      <c r="L61" s="8">
        <f>RevReqDetR!N61</f>
        <v>0</v>
      </c>
      <c r="M61" s="8">
        <f>RevReqDetR!AA61</f>
        <v>0</v>
      </c>
      <c r="N61" s="134">
        <f t="shared" si="13"/>
        <v>0</v>
      </c>
      <c r="O61" s="134">
        <f>RevReqDetR!AI61</f>
        <v>6960.81</v>
      </c>
      <c r="P61" s="8">
        <f>RevReqDetR!K61</f>
        <v>532475</v>
      </c>
      <c r="Q61" s="8">
        <f>RevReqDetR!T61</f>
        <v>-957875.7699999999</v>
      </c>
      <c r="R61" s="8">
        <f>RevReqDetR!W61</f>
        <v>7360</v>
      </c>
      <c r="S61" s="8">
        <f>RevReqDetR!X61</f>
        <v>0</v>
      </c>
      <c r="T61" s="8">
        <f>RevReqDetR!Y61</f>
        <v>298320.52</v>
      </c>
      <c r="U61" s="134">
        <f t="shared" si="14"/>
        <v>-731081.28999999992</v>
      </c>
      <c r="V61" s="134">
        <f>RevReqDetR!L61</f>
        <v>47.5</v>
      </c>
      <c r="W61" s="8">
        <f t="shared" si="10"/>
        <v>1291411.2243512061</v>
      </c>
      <c r="Y61">
        <f t="shared" si="1"/>
        <v>12.2</v>
      </c>
      <c r="Z61" s="47">
        <f t="shared" si="15"/>
        <v>1</v>
      </c>
      <c r="AA61" s="8">
        <f>W61-RevReqDetR!AJ61</f>
        <v>0</v>
      </c>
    </row>
    <row r="62" spans="1:27" hidden="1" outlineLevel="1" x14ac:dyDescent="0.2">
      <c r="A62">
        <f t="shared" si="2"/>
        <v>2013</v>
      </c>
      <c r="B62" s="49">
        <v>41365</v>
      </c>
      <c r="C62" s="4">
        <f>RevReqDetR!Q62</f>
        <v>68184154.129999995</v>
      </c>
      <c r="D62" s="8">
        <f>RevReqDetR!U62</f>
        <v>703587.2899998636</v>
      </c>
      <c r="E62" s="4">
        <f t="shared" si="11"/>
        <v>68887741.419999853</v>
      </c>
      <c r="F62" s="131">
        <f>RevReqDetR!E62+RevReqDetR!V62</f>
        <v>629305.47547470417</v>
      </c>
      <c r="G62" s="4">
        <f>RevReqDetR!AG62</f>
        <v>0</v>
      </c>
      <c r="H62" s="131">
        <f t="shared" si="12"/>
        <v>0</v>
      </c>
      <c r="I62" s="8">
        <f>RevReqDetR!H62</f>
        <v>618817.77</v>
      </c>
      <c r="J62" s="8">
        <f>RevReqDetR!M62</f>
        <v>1138765</v>
      </c>
      <c r="K62" s="131">
        <f>I62-J62</f>
        <v>-519947.23</v>
      </c>
      <c r="L62" s="8">
        <f>RevReqDetR!N62</f>
        <v>0</v>
      </c>
      <c r="M62" s="8">
        <f>RevReqDetR!AA62</f>
        <v>0</v>
      </c>
      <c r="N62" s="134">
        <f t="shared" si="13"/>
        <v>0</v>
      </c>
      <c r="O62" s="134">
        <f>RevReqDetR!AI62</f>
        <v>6798.2999999999993</v>
      </c>
      <c r="P62" s="8">
        <f>RevReqDetR!K62</f>
        <v>1138575</v>
      </c>
      <c r="Q62" s="8">
        <f>RevReqDetR!T62</f>
        <v>0</v>
      </c>
      <c r="R62" s="8">
        <f>RevReqDetR!W62</f>
        <v>0</v>
      </c>
      <c r="S62" s="8">
        <f>RevReqDetR!X62</f>
        <v>0</v>
      </c>
      <c r="T62" s="8">
        <f>RevReqDetR!Y62</f>
        <v>669793.71</v>
      </c>
      <c r="U62" s="134">
        <f t="shared" si="14"/>
        <v>468781.29000000004</v>
      </c>
      <c r="V62" s="134">
        <f>RevReqDetR!L62</f>
        <v>190</v>
      </c>
      <c r="W62" s="8">
        <f t="shared" si="10"/>
        <v>687079.71547470405</v>
      </c>
      <c r="Y62">
        <f t="shared" si="1"/>
        <v>12.4</v>
      </c>
      <c r="Z62" s="47">
        <f t="shared" si="15"/>
        <v>2</v>
      </c>
      <c r="AA62" s="8">
        <f>W62-RevReqDetR!AJ62</f>
        <v>0</v>
      </c>
    </row>
    <row r="63" spans="1:27" hidden="1" outlineLevel="1" x14ac:dyDescent="0.2">
      <c r="A63">
        <f t="shared" si="2"/>
        <v>2013</v>
      </c>
      <c r="B63" s="49">
        <v>41395</v>
      </c>
      <c r="C63" s="4">
        <f>RevReqDetR!Q63</f>
        <v>67542492.159999996</v>
      </c>
      <c r="D63" s="8">
        <f>RevReqDetR!U63</f>
        <v>511253.2499998475</v>
      </c>
      <c r="E63" s="4">
        <f t="shared" si="11"/>
        <v>68053745.409999847</v>
      </c>
      <c r="F63" s="131">
        <f>RevReqDetR!E63+RevReqDetR!V63</f>
        <v>646277.35617430462</v>
      </c>
      <c r="G63" s="4">
        <f>RevReqDetR!AG63</f>
        <v>0</v>
      </c>
      <c r="H63" s="131">
        <f t="shared" si="12"/>
        <v>0</v>
      </c>
      <c r="I63" s="8">
        <f>RevReqDetR!H63</f>
        <v>634615.53</v>
      </c>
      <c r="J63" s="8">
        <f>RevReqDetR!M63</f>
        <v>714559.8899999999</v>
      </c>
      <c r="K63" s="131">
        <f t="shared" si="8"/>
        <v>-79944.35999999987</v>
      </c>
      <c r="L63" s="8">
        <f>RevReqDetR!N63</f>
        <v>561717.6100000001</v>
      </c>
      <c r="M63" s="8">
        <f>RevReqDetR!AA63</f>
        <v>0</v>
      </c>
      <c r="N63" s="134">
        <f t="shared" si="13"/>
        <v>561717.6100000001</v>
      </c>
      <c r="O63" s="134">
        <f>RevReqDetR!AI63</f>
        <v>8304.5</v>
      </c>
      <c r="P63" s="8">
        <f>RevReqDetR!K63</f>
        <v>1274425</v>
      </c>
      <c r="Q63" s="8">
        <f>RevReqDetR!T63</f>
        <v>-197082.55000003567</v>
      </c>
      <c r="R63" s="8">
        <f>RevReqDetR!W63</f>
        <v>7744</v>
      </c>
      <c r="S63" s="8">
        <f>RevReqDetR!X63</f>
        <v>0</v>
      </c>
      <c r="T63" s="8">
        <f>RevReqDetR!Y63</f>
        <v>763823.27</v>
      </c>
      <c r="U63" s="134">
        <f t="shared" si="14"/>
        <v>305775.17999996431</v>
      </c>
      <c r="V63" s="134">
        <f>RevReqDetR!L63</f>
        <v>1852.5</v>
      </c>
      <c r="W63" s="8">
        <f t="shared" si="10"/>
        <v>988616.14617434028</v>
      </c>
      <c r="Y63">
        <f t="shared" si="1"/>
        <v>12.6</v>
      </c>
      <c r="Z63" s="47">
        <f t="shared" si="15"/>
        <v>2</v>
      </c>
      <c r="AA63" s="8">
        <f>W63-RevReqDetR!AJ63</f>
        <v>0</v>
      </c>
    </row>
    <row r="64" spans="1:27" hidden="1" outlineLevel="1" x14ac:dyDescent="0.2">
      <c r="A64">
        <f t="shared" si="2"/>
        <v>2013</v>
      </c>
      <c r="B64" s="49">
        <v>41426</v>
      </c>
      <c r="C64" s="4">
        <f>RevReqDetR!Q64</f>
        <v>66762069.609999999</v>
      </c>
      <c r="D64" s="8">
        <f>RevReqDetR!U64</f>
        <v>1047714.0899998475</v>
      </c>
      <c r="E64" s="4">
        <f t="shared" si="11"/>
        <v>67809783.699999854</v>
      </c>
      <c r="F64" s="131">
        <f>RevReqDetR!E64+RevReqDetR!V64</f>
        <v>621169.05391249445</v>
      </c>
      <c r="G64" s="4">
        <f>RevReqDetR!AG64</f>
        <v>0</v>
      </c>
      <c r="H64" s="131">
        <f t="shared" si="12"/>
        <v>0</v>
      </c>
      <c r="I64" s="8">
        <f>RevReqDetR!H64</f>
        <v>608399.44999999995</v>
      </c>
      <c r="J64" s="8">
        <f>RevReqDetR!M64</f>
        <v>608399.44999999995</v>
      </c>
      <c r="K64" s="131">
        <f t="shared" si="8"/>
        <v>0</v>
      </c>
      <c r="L64" s="8">
        <f>RevReqDetR!N64</f>
        <v>780422.55</v>
      </c>
      <c r="M64" s="8">
        <f>RevReqDetR!AA64</f>
        <v>0</v>
      </c>
      <c r="N64" s="134">
        <f t="shared" si="13"/>
        <v>780422.55</v>
      </c>
      <c r="O64" s="134">
        <f>RevReqDetR!AI64</f>
        <v>7803.58</v>
      </c>
      <c r="P64" s="8">
        <f>RevReqDetR!K64</f>
        <v>1365150</v>
      </c>
      <c r="Q64" s="8">
        <f>RevReqDetR!T64</f>
        <v>0</v>
      </c>
      <c r="R64" s="8">
        <f>RevReqDetR!W64</f>
        <v>-393.3</v>
      </c>
      <c r="S64" s="8">
        <f>RevReqDetR!X64</f>
        <v>0</v>
      </c>
      <c r="T64" s="8">
        <f>RevReqDetR!Y64</f>
        <v>828689.16</v>
      </c>
      <c r="U64" s="134">
        <f>P64+Q64-R64+S64-T64</f>
        <v>536854.14</v>
      </c>
      <c r="V64" s="134">
        <f>RevReqDetR!L64</f>
        <v>23672</v>
      </c>
      <c r="W64" s="8">
        <f t="shared" si="10"/>
        <v>848869.04391249467</v>
      </c>
      <c r="Y64">
        <f t="shared" si="1"/>
        <v>12.8</v>
      </c>
      <c r="Z64" s="47">
        <f t="shared" si="15"/>
        <v>2</v>
      </c>
      <c r="AA64" s="8">
        <f>W64-RevReqDetR!AJ64</f>
        <v>0</v>
      </c>
    </row>
    <row r="65" spans="1:29" hidden="1" outlineLevel="1" x14ac:dyDescent="0.2">
      <c r="A65">
        <f t="shared" si="2"/>
        <v>2013</v>
      </c>
      <c r="B65" s="49">
        <v>41456</v>
      </c>
      <c r="C65" s="4">
        <f>RevReqDetR!Q65</f>
        <v>65981398.530000001</v>
      </c>
      <c r="D65" s="8">
        <f>RevReqDetR!U65</f>
        <v>541144.75999984739</v>
      </c>
      <c r="E65" s="4">
        <f t="shared" si="11"/>
        <v>66522543.28999985</v>
      </c>
      <c r="F65" s="131">
        <f>RevReqDetR!E65+RevReqDetR!V65</f>
        <v>636855.58575910097</v>
      </c>
      <c r="G65" s="4">
        <f>RevReqDetR!AG65</f>
        <v>0</v>
      </c>
      <c r="H65" s="131">
        <f t="shared" si="12"/>
        <v>0</v>
      </c>
      <c r="I65" s="8">
        <f>RevReqDetR!H65</f>
        <v>621481.41999999993</v>
      </c>
      <c r="J65" s="8">
        <f>RevReqDetR!M65</f>
        <v>621481.41999999993</v>
      </c>
      <c r="K65" s="131">
        <f t="shared" si="8"/>
        <v>0</v>
      </c>
      <c r="L65" s="8">
        <f>RevReqDetR!N65</f>
        <v>780671.08000000007</v>
      </c>
      <c r="M65" s="8">
        <f>RevReqDetR!AA65</f>
        <v>0</v>
      </c>
      <c r="N65" s="134">
        <f t="shared" si="13"/>
        <v>780671.08000000007</v>
      </c>
      <c r="O65" s="134">
        <f>RevReqDetR!AI65</f>
        <v>6608.75</v>
      </c>
      <c r="P65" s="8">
        <f>RevReqDetR!K65</f>
        <v>1393175</v>
      </c>
      <c r="Q65" s="8">
        <f>RevReqDetR!T65</f>
        <v>-339100.7699999999</v>
      </c>
      <c r="R65" s="8">
        <f>RevReqDetR!W65</f>
        <v>7336</v>
      </c>
      <c r="S65" s="8">
        <f>RevReqDetR!X65</f>
        <v>0</v>
      </c>
      <c r="T65" s="8">
        <f>RevReqDetR!Y65</f>
        <v>852681.76</v>
      </c>
      <c r="U65" s="134">
        <f t="shared" si="14"/>
        <v>194056.46999999997</v>
      </c>
      <c r="V65" s="134">
        <f>RevReqDetR!L65</f>
        <v>8977.5</v>
      </c>
      <c r="W65" s="8">
        <f>F65+H65-K65+N65+O65-U65-V65</f>
        <v>1221101.4457591011</v>
      </c>
      <c r="Y65">
        <f t="shared" si="1"/>
        <v>13</v>
      </c>
      <c r="Z65" s="47">
        <f t="shared" si="15"/>
        <v>2</v>
      </c>
      <c r="AA65" s="8">
        <f>W65-RevReqDetR!AJ65</f>
        <v>0</v>
      </c>
    </row>
    <row r="66" spans="1:29" hidden="1" outlineLevel="1" x14ac:dyDescent="0.2">
      <c r="A66">
        <f t="shared" si="2"/>
        <v>2013</v>
      </c>
      <c r="B66" s="49">
        <v>41487</v>
      </c>
      <c r="C66" s="4">
        <f>RevReqDetR!Q66</f>
        <v>65269825.100000001</v>
      </c>
      <c r="D66" s="8">
        <f>RevReqDetR!U66</f>
        <v>1055833.0699998473</v>
      </c>
      <c r="E66" s="4">
        <f t="shared" si="11"/>
        <v>66325658.169999845</v>
      </c>
      <c r="F66" s="131">
        <f>RevReqDetR!E66+RevReqDetR!V66</f>
        <v>627286.16869988944</v>
      </c>
      <c r="G66" s="4">
        <f>RevReqDetR!AG66</f>
        <v>0</v>
      </c>
      <c r="H66" s="131">
        <f t="shared" si="12"/>
        <v>0</v>
      </c>
      <c r="I66" s="8">
        <f>RevReqDetR!H66</f>
        <v>614151.56999999995</v>
      </c>
      <c r="J66" s="8">
        <f>RevReqDetR!M66</f>
        <v>614151.56999999995</v>
      </c>
      <c r="K66" s="131">
        <f t="shared" si="8"/>
        <v>0</v>
      </c>
      <c r="L66" s="8">
        <f>RevReqDetR!N66</f>
        <v>711573.43</v>
      </c>
      <c r="M66" s="8">
        <f>RevReqDetR!AA66</f>
        <v>0</v>
      </c>
      <c r="N66" s="134">
        <f t="shared" si="13"/>
        <v>711573.43</v>
      </c>
      <c r="O66" s="134">
        <f>RevReqDetR!AI66</f>
        <v>9895.2999999999993</v>
      </c>
      <c r="P66" s="8">
        <f>RevReqDetR!K66</f>
        <v>1325725</v>
      </c>
      <c r="Q66" s="8">
        <f>RevReqDetR!T66</f>
        <v>0</v>
      </c>
      <c r="R66" s="8">
        <f>RevReqDetR!W66</f>
        <v>0</v>
      </c>
      <c r="S66" s="8">
        <f>RevReqDetR!X66</f>
        <v>0</v>
      </c>
      <c r="T66" s="8">
        <f>RevReqDetR!Y66</f>
        <v>811036.69</v>
      </c>
      <c r="U66" s="134">
        <f t="shared" si="14"/>
        <v>514688.31000000006</v>
      </c>
      <c r="V66" s="134">
        <f>RevReqDetR!L66</f>
        <v>0</v>
      </c>
      <c r="W66" s="8">
        <f t="shared" si="10"/>
        <v>834066.5886998896</v>
      </c>
      <c r="Y66">
        <f t="shared" si="1"/>
        <v>13.2</v>
      </c>
      <c r="Z66" s="47">
        <f t="shared" si="15"/>
        <v>1</v>
      </c>
      <c r="AA66" s="8">
        <f>W66-RevReqDetR!AJ66</f>
        <v>0</v>
      </c>
    </row>
    <row r="67" spans="1:29" collapsed="1" x14ac:dyDescent="0.2">
      <c r="A67">
        <f t="shared" si="2"/>
        <v>2013</v>
      </c>
      <c r="B67" s="49">
        <v>41518</v>
      </c>
      <c r="C67" s="4">
        <f>RevReqDetR!Q67</f>
        <v>64587804.780000001</v>
      </c>
      <c r="D67" s="8">
        <f>RevReqDetR!U67</f>
        <v>1649716.0699998473</v>
      </c>
      <c r="E67" s="4">
        <f t="shared" si="11"/>
        <v>66237520.849999845</v>
      </c>
      <c r="F67" s="131">
        <f>RevReqDetR!E67+RevReqDetR!V67</f>
        <v>605442.63512270886</v>
      </c>
      <c r="G67" s="4">
        <f>RevReqDetR!AG67</f>
        <v>0</v>
      </c>
      <c r="H67" s="131">
        <f t="shared" si="12"/>
        <v>0</v>
      </c>
      <c r="I67" s="8">
        <f>RevReqDetR!H67</f>
        <v>588177.17999999993</v>
      </c>
      <c r="J67" s="8">
        <f>RevReqDetR!M67</f>
        <v>588177.17999999993</v>
      </c>
      <c r="K67" s="131">
        <f t="shared" si="8"/>
        <v>0</v>
      </c>
      <c r="L67" s="8">
        <f>RevReqDetR!N67</f>
        <v>682020.32000000007</v>
      </c>
      <c r="M67" s="8">
        <f>RevReqDetR!AA67</f>
        <v>0</v>
      </c>
      <c r="N67" s="134">
        <f t="shared" si="13"/>
        <v>682020.32000000007</v>
      </c>
      <c r="O67" s="134">
        <f>RevReqDetR!AI67</f>
        <v>8722</v>
      </c>
      <c r="P67" s="8">
        <f>RevReqDetR!K67</f>
        <v>1270150</v>
      </c>
      <c r="Q67" s="8">
        <f>RevReqDetR!T67</f>
        <v>0</v>
      </c>
      <c r="R67" s="8">
        <f>RevReqDetR!W67</f>
        <v>2322.0100000000002</v>
      </c>
      <c r="S67" s="8">
        <f>RevReqDetR!X67</f>
        <v>0</v>
      </c>
      <c r="T67" s="8">
        <f>RevReqDetR!Y67</f>
        <v>676267</v>
      </c>
      <c r="U67" s="134">
        <f t="shared" si="14"/>
        <v>591560.99</v>
      </c>
      <c r="V67" s="134">
        <f>RevReqDetR!L67</f>
        <v>47.5</v>
      </c>
      <c r="W67" s="8">
        <f t="shared" si="10"/>
        <v>704576.46512270882</v>
      </c>
      <c r="Y67">
        <f t="shared" si="1"/>
        <v>13.4</v>
      </c>
      <c r="Z67" s="47">
        <f t="shared" si="15"/>
        <v>2</v>
      </c>
      <c r="AA67" s="8">
        <f>W67-RevReqDetR!AJ67</f>
        <v>0</v>
      </c>
    </row>
    <row r="68" spans="1:29" x14ac:dyDescent="0.2">
      <c r="A68">
        <f t="shared" si="2"/>
        <v>2013</v>
      </c>
      <c r="B68" s="49">
        <v>41548</v>
      </c>
      <c r="C68" s="4">
        <f>RevReqDetR!Q68</f>
        <v>63919791.310000002</v>
      </c>
      <c r="D68" s="8">
        <f>RevReqDetR!U68</f>
        <v>512717.52999984729</v>
      </c>
      <c r="E68" s="4">
        <f t="shared" si="11"/>
        <v>64432508.839999847</v>
      </c>
      <c r="F68" s="131">
        <f>RevReqDetR!E68+RevReqDetR!V68</f>
        <v>620728.2514114303</v>
      </c>
      <c r="G68" s="4">
        <f>RevReqDetR!AG68</f>
        <v>0</v>
      </c>
      <c r="H68" s="131">
        <f t="shared" si="12"/>
        <v>0</v>
      </c>
      <c r="I68" s="8">
        <f>RevReqDetR!H68</f>
        <v>601524.02999999991</v>
      </c>
      <c r="J68" s="8">
        <f>RevReqDetR!M68</f>
        <v>601524.02999999991</v>
      </c>
      <c r="K68" s="131">
        <f t="shared" si="8"/>
        <v>0</v>
      </c>
      <c r="L68" s="8">
        <f>RevReqDetR!N68</f>
        <v>668013.47000000009</v>
      </c>
      <c r="M68" s="8">
        <f>RevReqDetR!AA68</f>
        <v>0</v>
      </c>
      <c r="N68" s="134">
        <f t="shared" si="13"/>
        <v>668013.47000000009</v>
      </c>
      <c r="O68" s="134">
        <f>RevReqDetR!AI68</f>
        <v>11618.83</v>
      </c>
      <c r="P68" s="8">
        <f>RevReqDetR!K68</f>
        <v>1228825</v>
      </c>
      <c r="Q68" s="8">
        <f>RevReqDetR!T68</f>
        <v>-415165.47</v>
      </c>
      <c r="R68" s="8">
        <f>RevReqDetR!W68</f>
        <v>7357</v>
      </c>
      <c r="S68" s="8">
        <f>RevReqDetR!X68</f>
        <v>0</v>
      </c>
      <c r="T68" s="8">
        <f>RevReqDetR!Y68</f>
        <v>716107.47</v>
      </c>
      <c r="U68" s="134">
        <f t="shared" si="14"/>
        <v>90195.060000000056</v>
      </c>
      <c r="V68" s="134">
        <f>RevReqDetR!L68</f>
        <v>40712.5</v>
      </c>
      <c r="W68" s="8">
        <f t="shared" si="10"/>
        <v>1169452.9914114303</v>
      </c>
      <c r="Y68">
        <f t="shared" si="1"/>
        <v>13.6</v>
      </c>
      <c r="Z68" s="47">
        <f t="shared" si="15"/>
        <v>2</v>
      </c>
      <c r="AA68" s="8">
        <f>W68-RevReqDetR!AJ68</f>
        <v>0</v>
      </c>
    </row>
    <row r="69" spans="1:29" x14ac:dyDescent="0.2">
      <c r="A69">
        <f t="shared" si="2"/>
        <v>2013</v>
      </c>
      <c r="B69" s="49">
        <v>41579</v>
      </c>
      <c r="C69" s="4">
        <f>RevReqDetR!Q69</f>
        <v>63651137.890000001</v>
      </c>
      <c r="D69" s="8">
        <f>RevReqDetR!U69</f>
        <v>837530.16999984731</v>
      </c>
      <c r="E69" s="4">
        <f t="shared" si="11"/>
        <v>64488668.059999846</v>
      </c>
      <c r="F69" s="131">
        <f>RevReqDetR!E69+RevReqDetR!V69</f>
        <v>588355.54328637209</v>
      </c>
      <c r="G69" s="4">
        <f>RevReqDetR!AG69</f>
        <v>0</v>
      </c>
      <c r="H69" s="131">
        <f t="shared" si="12"/>
        <v>0</v>
      </c>
      <c r="I69" s="8">
        <f>RevReqDetR!H69</f>
        <v>576324.07999999996</v>
      </c>
      <c r="J69" s="8">
        <f>RevReqDetR!M69</f>
        <v>576324.07999999996</v>
      </c>
      <c r="K69" s="131">
        <f t="shared" si="8"/>
        <v>0</v>
      </c>
      <c r="L69" s="8">
        <f>RevReqDetR!N69</f>
        <v>268653.42000000004</v>
      </c>
      <c r="M69" s="8">
        <f>RevReqDetR!AA69</f>
        <v>0</v>
      </c>
      <c r="N69" s="134">
        <f t="shared" si="13"/>
        <v>268653.42000000004</v>
      </c>
      <c r="O69" s="134">
        <f>RevReqDetR!AI69</f>
        <v>6639.71</v>
      </c>
      <c r="P69" s="8">
        <f>RevReqDetR!K69</f>
        <v>843600</v>
      </c>
      <c r="Q69" s="8">
        <f>RevReqDetR!T69</f>
        <v>0</v>
      </c>
      <c r="R69" s="8">
        <f>RevReqDetR!W69</f>
        <v>-1240.3600000000001</v>
      </c>
      <c r="S69" s="8">
        <f>RevReqDetR!X69</f>
        <v>0</v>
      </c>
      <c r="T69" s="8">
        <f>RevReqDetR!Y69</f>
        <v>518787.36</v>
      </c>
      <c r="U69" s="134">
        <f t="shared" si="14"/>
        <v>326053</v>
      </c>
      <c r="V69" s="134">
        <f>RevReqDetR!L69</f>
        <v>1377.5</v>
      </c>
      <c r="W69" s="8">
        <f t="shared" si="10"/>
        <v>536218.1732863721</v>
      </c>
      <c r="Y69">
        <f t="shared" si="1"/>
        <v>13.8</v>
      </c>
      <c r="Z69" s="47">
        <f t="shared" si="15"/>
        <v>2</v>
      </c>
      <c r="AA69" s="8">
        <f>W69-RevReqDetR!AJ69</f>
        <v>0</v>
      </c>
    </row>
    <row r="70" spans="1:29" x14ac:dyDescent="0.2">
      <c r="A70">
        <f t="shared" si="2"/>
        <v>2013</v>
      </c>
      <c r="B70" s="49">
        <v>41609</v>
      </c>
      <c r="C70" s="4">
        <f>RevReqDetR!Q70</f>
        <v>63542118.189999998</v>
      </c>
      <c r="D70" s="8">
        <f>RevReqDetR!U70</f>
        <v>268789.07999982964</v>
      </c>
      <c r="E70" s="4">
        <f t="shared" si="11"/>
        <v>63810907.269999824</v>
      </c>
      <c r="F70" s="131">
        <f>RevReqDetR!E70+RevReqDetR!V70</f>
        <v>603527.67217356188</v>
      </c>
      <c r="G70" s="4">
        <f>RevReqDetR!AG70</f>
        <v>0</v>
      </c>
      <c r="H70" s="131">
        <f t="shared" si="12"/>
        <v>0</v>
      </c>
      <c r="I70" s="8">
        <f>RevReqDetR!H70</f>
        <v>593172.80000000005</v>
      </c>
      <c r="J70" s="8">
        <f>RevReqDetR!M70</f>
        <v>593172.80000000005</v>
      </c>
      <c r="K70" s="131">
        <f t="shared" si="8"/>
        <v>0</v>
      </c>
      <c r="L70" s="8">
        <f>RevReqDetR!N70</f>
        <v>109019.69999999995</v>
      </c>
      <c r="M70" s="8">
        <f>RevReqDetR!AA70</f>
        <v>0</v>
      </c>
      <c r="N70" s="134">
        <f t="shared" si="13"/>
        <v>109019.69999999995</v>
      </c>
      <c r="O70" s="134">
        <f>RevReqDetR!AI70</f>
        <v>8511.1</v>
      </c>
      <c r="P70" s="8">
        <f>RevReqDetR!K70</f>
        <v>702050</v>
      </c>
      <c r="Q70" s="8">
        <f>RevReqDetR!T70</f>
        <v>-191806.17000001762</v>
      </c>
      <c r="R70" s="8">
        <f>RevReqDetR!W70</f>
        <v>6642</v>
      </c>
      <c r="S70" s="8">
        <f>RevReqDetR!X70</f>
        <v>0</v>
      </c>
      <c r="T70" s="8">
        <f>RevReqDetR!Y70</f>
        <v>433260.92</v>
      </c>
      <c r="U70" s="134">
        <f t="shared" si="14"/>
        <v>70340.909999982396</v>
      </c>
      <c r="V70" s="134">
        <f>RevReqDetR!L70</f>
        <v>142.5</v>
      </c>
      <c r="W70" s="8">
        <f t="shared" si="10"/>
        <v>650575.06217357935</v>
      </c>
      <c r="Y70">
        <f t="shared" si="1"/>
        <v>14</v>
      </c>
      <c r="Z70" s="47">
        <f t="shared" si="15"/>
        <v>2</v>
      </c>
      <c r="AA70" s="8">
        <f>W70-RevReqDetR!AJ70</f>
        <v>0</v>
      </c>
      <c r="AC70" s="8"/>
    </row>
    <row r="71" spans="1:29" x14ac:dyDescent="0.2">
      <c r="A71">
        <f t="shared" si="2"/>
        <v>2014</v>
      </c>
      <c r="B71" s="49">
        <v>41640</v>
      </c>
      <c r="C71" s="4">
        <f>RevReqDetR!Q71</f>
        <v>63825663.769999996</v>
      </c>
      <c r="D71" s="8">
        <f>RevReqDetR!U71</f>
        <v>372541.67999982962</v>
      </c>
      <c r="E71" s="4">
        <f t="shared" si="11"/>
        <v>64198205.449999824</v>
      </c>
      <c r="F71" s="131">
        <f>RevReqDetR!E71+RevReqDetR!V71</f>
        <v>601904.33358328324</v>
      </c>
      <c r="G71" s="4">
        <f>RevReqDetR!AG71</f>
        <v>0</v>
      </c>
      <c r="H71" s="131">
        <f t="shared" si="12"/>
        <v>0</v>
      </c>
      <c r="I71" s="8">
        <f>RevReqDetR!H71</f>
        <v>592193.86</v>
      </c>
      <c r="J71" s="8">
        <f>RevReqDetR!M71</f>
        <v>308648.28000000003</v>
      </c>
      <c r="K71" s="131">
        <f t="shared" si="8"/>
        <v>283545.57999999996</v>
      </c>
      <c r="L71" s="8">
        <f>RevReqDetR!N71</f>
        <v>0</v>
      </c>
      <c r="M71" s="8">
        <f>RevReqDetR!AA71</f>
        <v>0</v>
      </c>
      <c r="N71" s="134">
        <f t="shared" si="13"/>
        <v>0</v>
      </c>
      <c r="O71" s="134">
        <f>RevReqDetR!AI71</f>
        <v>9139.0400000000009</v>
      </c>
      <c r="P71" s="8">
        <f>RevReqDetR!K71</f>
        <v>279300</v>
      </c>
      <c r="Q71" s="8">
        <f>RevReqDetR!T71</f>
        <v>0</v>
      </c>
      <c r="R71" s="8">
        <f>RevReqDetR!W71</f>
        <v>-1.03</v>
      </c>
      <c r="S71" s="8">
        <f>RevReqDetR!X71</f>
        <v>0</v>
      </c>
      <c r="T71" s="8">
        <f>RevReqDetR!Y71</f>
        <v>175547.4</v>
      </c>
      <c r="U71" s="134">
        <f t="shared" si="14"/>
        <v>103753.63000000003</v>
      </c>
      <c r="V71" s="134">
        <f>RevReqDetR!L71</f>
        <v>29348.28</v>
      </c>
      <c r="W71" s="8">
        <f t="shared" si="10"/>
        <v>194395.88358328323</v>
      </c>
      <c r="Y71">
        <f t="shared" si="1"/>
        <v>14.2</v>
      </c>
      <c r="Z71" s="47">
        <f t="shared" si="15"/>
        <v>1</v>
      </c>
      <c r="AA71" s="8">
        <f>W71-RevReqDetR!AJ71</f>
        <v>0</v>
      </c>
      <c r="AC71" s="8"/>
    </row>
    <row r="72" spans="1:29" x14ac:dyDescent="0.2">
      <c r="A72">
        <f t="shared" si="2"/>
        <v>2014</v>
      </c>
      <c r="B72" s="49">
        <v>41671</v>
      </c>
      <c r="C72" s="4">
        <f>RevReqDetR!Q72</f>
        <v>63983457.479999997</v>
      </c>
      <c r="D72" s="8">
        <f>RevReqDetR!U72</f>
        <v>516584.03999982961</v>
      </c>
      <c r="E72" s="4">
        <f t="shared" si="11"/>
        <v>64500041.519999824</v>
      </c>
      <c r="F72" s="131">
        <f>RevReqDetR!E72+RevReqDetR!V72</f>
        <v>547055.70437355584</v>
      </c>
      <c r="G72" s="4">
        <f>RevReqDetR!AG72</f>
        <v>0</v>
      </c>
      <c r="H72" s="131">
        <f t="shared" si="12"/>
        <v>0</v>
      </c>
      <c r="I72" s="8">
        <f>RevReqDetR!H72</f>
        <v>537416.21000000008</v>
      </c>
      <c r="J72" s="8">
        <f>RevReqDetR!M72</f>
        <v>379622.5</v>
      </c>
      <c r="K72" s="131">
        <f t="shared" si="8"/>
        <v>157793.71000000008</v>
      </c>
      <c r="L72" s="8">
        <f>RevReqDetR!N72</f>
        <v>0</v>
      </c>
      <c r="M72" s="8">
        <f>RevReqDetR!AA72</f>
        <v>0</v>
      </c>
      <c r="N72" s="134">
        <f t="shared" si="13"/>
        <v>0</v>
      </c>
      <c r="O72" s="134">
        <f>RevReqDetR!AI72</f>
        <v>7571.4</v>
      </c>
      <c r="P72" s="8">
        <f>RevReqDetR!K72</f>
        <v>373350</v>
      </c>
      <c r="Q72" s="8">
        <f>RevReqDetR!T72</f>
        <v>0</v>
      </c>
      <c r="R72" s="8">
        <f>RevReqDetR!W72</f>
        <v>0</v>
      </c>
      <c r="S72" s="8">
        <f>RevReqDetR!X72</f>
        <v>0</v>
      </c>
      <c r="T72" s="8">
        <f>RevReqDetR!Y72</f>
        <v>229307.64</v>
      </c>
      <c r="U72" s="134">
        <f t="shared" si="14"/>
        <v>144042.35999999999</v>
      </c>
      <c r="V72" s="134">
        <f>RevReqDetR!L72</f>
        <v>6272.5</v>
      </c>
      <c r="W72" s="8">
        <f t="shared" si="10"/>
        <v>246518.5343735558</v>
      </c>
      <c r="Y72">
        <f t="shared" si="1"/>
        <v>14.4</v>
      </c>
      <c r="Z72" s="47">
        <f t="shared" si="15"/>
        <v>2</v>
      </c>
      <c r="AA72" s="8">
        <f>W72-RevReqDetR!AJ72</f>
        <v>0</v>
      </c>
      <c r="AC72" s="8"/>
    </row>
    <row r="73" spans="1:29" x14ac:dyDescent="0.2">
      <c r="A73">
        <f t="shared" si="2"/>
        <v>2014</v>
      </c>
      <c r="B73" s="49">
        <v>41699</v>
      </c>
      <c r="C73" s="4">
        <f>RevReqDetR!Q73</f>
        <v>64155544.07</v>
      </c>
      <c r="D73" s="8">
        <f>RevReqDetR!U73</f>
        <v>124888.58999982564</v>
      </c>
      <c r="E73" s="4">
        <f t="shared" si="11"/>
        <v>64280432.659999825</v>
      </c>
      <c r="F73" s="131">
        <f>RevReqDetR!E73+RevReqDetR!V73</f>
        <v>607997.89408970112</v>
      </c>
      <c r="G73" s="4">
        <f>RevReqDetR!AG73</f>
        <v>0</v>
      </c>
      <c r="H73" s="131">
        <f t="shared" si="12"/>
        <v>0</v>
      </c>
      <c r="I73" s="8">
        <f>RevReqDetR!H73</f>
        <v>596149.26</v>
      </c>
      <c r="J73" s="8">
        <f>RevReqDetR!M73</f>
        <v>424062.67</v>
      </c>
      <c r="K73" s="131">
        <f t="shared" si="8"/>
        <v>172086.59000000003</v>
      </c>
      <c r="L73" s="8">
        <f>RevReqDetR!N73</f>
        <v>0</v>
      </c>
      <c r="M73" s="8">
        <f>RevReqDetR!AA73</f>
        <v>0</v>
      </c>
      <c r="N73" s="134">
        <f t="shared" si="13"/>
        <v>0</v>
      </c>
      <c r="O73" s="134">
        <f>RevReqDetR!AI73</f>
        <v>6963.27</v>
      </c>
      <c r="P73" s="8">
        <f>RevReqDetR!K73</f>
        <v>323475</v>
      </c>
      <c r="Q73" s="8">
        <f>RevReqDetR!T73</f>
        <v>-1370.2399999772897</v>
      </c>
      <c r="R73" s="8">
        <f>RevReqDetR!W73</f>
        <v>5762.08</v>
      </c>
      <c r="S73" s="8">
        <f>RevReqDetR!X73</f>
        <v>0</v>
      </c>
      <c r="T73" s="8">
        <f>RevReqDetR!Y73</f>
        <v>198586.41</v>
      </c>
      <c r="U73" s="134">
        <f t="shared" si="14"/>
        <v>117756.27000002269</v>
      </c>
      <c r="V73" s="134">
        <f>RevReqDetR!L73</f>
        <v>100587.67</v>
      </c>
      <c r="W73" s="8">
        <f t="shared" si="10"/>
        <v>224530.63408967847</v>
      </c>
      <c r="Y73">
        <f t="shared" ref="Y73:Y136" si="16">ROW()/5</f>
        <v>14.6</v>
      </c>
      <c r="Z73" s="47">
        <f t="shared" si="15"/>
        <v>2</v>
      </c>
      <c r="AA73" s="8">
        <f>W73-RevReqDetR!AJ73</f>
        <v>0</v>
      </c>
      <c r="AC73" s="8"/>
    </row>
    <row r="74" spans="1:29" x14ac:dyDescent="0.2">
      <c r="A74">
        <f t="shared" ref="A74:A137" si="17">YEAR(B74)</f>
        <v>2014</v>
      </c>
      <c r="B74" s="49">
        <v>41730</v>
      </c>
      <c r="C74" s="4">
        <f>RevReqDetR!Q74</f>
        <v>64011577.719999999</v>
      </c>
      <c r="D74" s="8">
        <f>RevReqDetR!U74</f>
        <v>363433.58999982657</v>
      </c>
      <c r="E74" s="4">
        <f t="shared" si="11"/>
        <v>64375011.309999824</v>
      </c>
      <c r="F74" s="131">
        <f>RevReqDetR!E74+RevReqDetR!V74</f>
        <v>595184.35065511195</v>
      </c>
      <c r="G74" s="4">
        <f>RevReqDetR!AG74</f>
        <v>0</v>
      </c>
      <c r="H74" s="131">
        <f t="shared" si="12"/>
        <v>0</v>
      </c>
      <c r="I74" s="8">
        <f>RevReqDetR!H74</f>
        <v>587058.65999999817</v>
      </c>
      <c r="J74" s="8">
        <f>RevReqDetR!M74</f>
        <v>703781.31</v>
      </c>
      <c r="K74" s="131">
        <f t="shared" si="8"/>
        <v>-116722.65000000189</v>
      </c>
      <c r="L74" s="8">
        <f>RevReqDetR!N74</f>
        <v>27243.690000000002</v>
      </c>
      <c r="M74" s="8">
        <f>RevReqDetR!AA74</f>
        <v>0</v>
      </c>
      <c r="N74" s="134">
        <f t="shared" si="13"/>
        <v>27243.690000000002</v>
      </c>
      <c r="O74" s="301">
        <f>RevReqDetR!AI74</f>
        <v>8865.4333333333325</v>
      </c>
      <c r="P74" s="8">
        <f>RevReqDetR!K74</f>
        <v>731025</v>
      </c>
      <c r="Q74" s="8">
        <f>RevReqDetR!T74</f>
        <v>0</v>
      </c>
      <c r="R74" s="185">
        <f>RevReqDetR!W74</f>
        <v>0</v>
      </c>
      <c r="S74" s="8">
        <f>RevReqDetR!X74</f>
        <v>0</v>
      </c>
      <c r="T74" s="8">
        <f>RevReqDetR!Y74</f>
        <v>492480</v>
      </c>
      <c r="U74" s="134">
        <f t="shared" si="14"/>
        <v>238545</v>
      </c>
      <c r="V74" s="134">
        <f>RevReqDetR!L74</f>
        <v>0</v>
      </c>
      <c r="W74" s="8">
        <f t="shared" si="10"/>
        <v>509471.12398844725</v>
      </c>
      <c r="Y74">
        <f t="shared" si="16"/>
        <v>14.8</v>
      </c>
      <c r="Z74" s="47">
        <f t="shared" si="15"/>
        <v>2</v>
      </c>
      <c r="AA74" s="8">
        <f>W74-RevReqDetR!AJ74</f>
        <v>0</v>
      </c>
      <c r="AC74" s="8"/>
    </row>
    <row r="75" spans="1:29" x14ac:dyDescent="0.2">
      <c r="A75">
        <f t="shared" si="17"/>
        <v>2014</v>
      </c>
      <c r="B75" s="49">
        <v>41760</v>
      </c>
      <c r="C75" s="4">
        <f>RevReqDetR!Q75</f>
        <v>63550464.569999993</v>
      </c>
      <c r="D75" s="8">
        <f>RevReqDetR!U75</f>
        <v>705053.58999982662</v>
      </c>
      <c r="E75" s="4">
        <f t="shared" si="11"/>
        <v>64255518.159999818</v>
      </c>
      <c r="F75" s="131">
        <f>RevReqDetR!E75+RevReqDetR!V75</f>
        <v>596171.71832514473</v>
      </c>
      <c r="G75" s="4">
        <f>RevReqDetR!AG75</f>
        <v>0</v>
      </c>
      <c r="H75" s="131">
        <f t="shared" si="12"/>
        <v>0</v>
      </c>
      <c r="I75" s="8">
        <f>RevReqDetR!H75</f>
        <v>585786.84999999951</v>
      </c>
      <c r="J75" s="8">
        <f>RevReqDetR!M75</f>
        <v>946785.68</v>
      </c>
      <c r="K75" s="131">
        <f t="shared" ref="K75:K138" si="18">I75-J75</f>
        <v>-360998.83000000054</v>
      </c>
      <c r="L75" s="8">
        <f>RevReqDetR!N75</f>
        <v>100114.31999999999</v>
      </c>
      <c r="M75" s="8">
        <f>RevReqDetR!AA75</f>
        <v>0</v>
      </c>
      <c r="N75" s="134">
        <f t="shared" si="13"/>
        <v>100114.31999999999</v>
      </c>
      <c r="O75" s="301">
        <f>RevReqDetR!AI75</f>
        <v>8865.4333333333325</v>
      </c>
      <c r="P75" s="8">
        <f>RevReqDetR!K75</f>
        <v>1046900</v>
      </c>
      <c r="Q75" s="8">
        <f>RevReqDetR!T75</f>
        <v>0</v>
      </c>
      <c r="R75" s="185">
        <f>RevReqDetR!W75</f>
        <v>0</v>
      </c>
      <c r="S75" s="8">
        <f>RevReqDetR!X75</f>
        <v>0</v>
      </c>
      <c r="T75" s="8">
        <f>RevReqDetR!Y75</f>
        <v>705280</v>
      </c>
      <c r="U75" s="134">
        <f t="shared" si="14"/>
        <v>341620</v>
      </c>
      <c r="V75" s="134">
        <f>RevReqDetR!L75</f>
        <v>0</v>
      </c>
      <c r="W75" s="8">
        <f t="shared" si="10"/>
        <v>724530.30165847857</v>
      </c>
      <c r="Y75">
        <f t="shared" si="16"/>
        <v>15</v>
      </c>
      <c r="Z75" s="47">
        <f t="shared" ref="Z75:Z106" si="19">IF(INT(Y74)-Y74=0,1,2)</f>
        <v>2</v>
      </c>
      <c r="AA75" s="8">
        <f>W75-RevReqDetR!AJ75</f>
        <v>0</v>
      </c>
      <c r="AC75" s="8"/>
    </row>
    <row r="76" spans="1:29" x14ac:dyDescent="0.2">
      <c r="A76">
        <f t="shared" si="17"/>
        <v>2014</v>
      </c>
      <c r="B76" s="49">
        <v>41791</v>
      </c>
      <c r="C76" s="4">
        <f>RevReqDetR!Q76</f>
        <v>62961724.089999981</v>
      </c>
      <c r="D76" s="8">
        <f>RevReqDetR!U76</f>
        <v>1086973.5899998266</v>
      </c>
      <c r="E76" s="4">
        <f t="shared" si="11"/>
        <v>64048697.679999806</v>
      </c>
      <c r="F76" s="131">
        <f>RevReqDetR!E76+RevReqDetR!V76</f>
        <v>594923.82013316301</v>
      </c>
      <c r="G76" s="4">
        <f>RevReqDetR!AG76</f>
        <v>0</v>
      </c>
      <c r="H76" s="131">
        <f t="shared" si="12"/>
        <v>0</v>
      </c>
      <c r="I76" s="8">
        <f>RevReqDetR!H76</f>
        <v>581659.51999999909</v>
      </c>
      <c r="J76" s="8">
        <f>RevReqDetR!M76</f>
        <v>852562.80999999994</v>
      </c>
      <c r="K76" s="131">
        <f t="shared" si="18"/>
        <v>-270903.29000000085</v>
      </c>
      <c r="L76" s="8">
        <f>RevReqDetR!N76</f>
        <v>317837.19</v>
      </c>
      <c r="M76" s="8">
        <f>RevReqDetR!AA76</f>
        <v>0</v>
      </c>
      <c r="N76" s="134">
        <f t="shared" si="13"/>
        <v>317837.19</v>
      </c>
      <c r="O76" s="301">
        <f>RevReqDetR!AI76</f>
        <v>8865.4333333333325</v>
      </c>
      <c r="P76" s="8">
        <f>RevReqDetR!K76</f>
        <v>1170400</v>
      </c>
      <c r="Q76" s="8">
        <f>RevReqDetR!T76</f>
        <v>0</v>
      </c>
      <c r="R76" s="185">
        <f>RevReqDetR!W76</f>
        <v>0</v>
      </c>
      <c r="S76" s="8">
        <f>RevReqDetR!X76</f>
        <v>0</v>
      </c>
      <c r="T76" s="8">
        <f>RevReqDetR!Y76</f>
        <v>788480</v>
      </c>
      <c r="U76" s="134">
        <f t="shared" si="14"/>
        <v>381920</v>
      </c>
      <c r="V76" s="134">
        <f>RevReqDetR!L76</f>
        <v>0</v>
      </c>
      <c r="W76" s="8">
        <f t="shared" si="10"/>
        <v>810609.73346649716</v>
      </c>
      <c r="Y76">
        <f t="shared" si="16"/>
        <v>15.2</v>
      </c>
      <c r="Z76" s="47">
        <f t="shared" si="19"/>
        <v>1</v>
      </c>
      <c r="AA76" s="8">
        <f>W76-RevReqDetR!AJ76</f>
        <v>0</v>
      </c>
      <c r="AC76" s="8"/>
    </row>
    <row r="77" spans="1:29" x14ac:dyDescent="0.2">
      <c r="A77">
        <f t="shared" si="17"/>
        <v>2014</v>
      </c>
      <c r="B77" s="49">
        <v>41821</v>
      </c>
      <c r="C77" s="4">
        <f>RevReqDetR!Q77</f>
        <v>62143462.610000014</v>
      </c>
      <c r="D77" s="8">
        <f>RevReqDetR!U77</f>
        <v>455080</v>
      </c>
      <c r="E77" s="4">
        <f t="shared" si="11"/>
        <v>62598542.610000014</v>
      </c>
      <c r="F77" s="131">
        <f>RevReqDetR!E77+RevReqDetR!V77</f>
        <v>592982.88320559019</v>
      </c>
      <c r="G77" s="4">
        <f>RevReqDetR!AG77</f>
        <v>0</v>
      </c>
      <c r="H77" s="131">
        <f t="shared" si="12"/>
        <v>0</v>
      </c>
      <c r="I77" s="8">
        <f>RevReqDetR!H77</f>
        <v>576338.51999999932</v>
      </c>
      <c r="J77" s="8">
        <f>RevReqDetR!M77</f>
        <v>622652.80000000028</v>
      </c>
      <c r="K77" s="131">
        <f t="shared" si="18"/>
        <v>-46314.280000000959</v>
      </c>
      <c r="L77" s="8">
        <f>RevReqDetR!N77</f>
        <v>771947.19999999984</v>
      </c>
      <c r="M77" s="8">
        <f>RevReqDetR!AA77</f>
        <v>0</v>
      </c>
      <c r="N77" s="134">
        <f t="shared" si="13"/>
        <v>771947.19999999984</v>
      </c>
      <c r="O77" s="301">
        <f>RevReqDetR!AI77</f>
        <v>8865.4333333333325</v>
      </c>
      <c r="P77" s="8">
        <f>RevReqDetR!K77</f>
        <v>1394600</v>
      </c>
      <c r="Q77" s="8">
        <f>RevReqDetR!T77</f>
        <v>-20263.589999826625</v>
      </c>
      <c r="R77" s="185">
        <f>RevReqDetR!W77</f>
        <v>5667.975527349101</v>
      </c>
      <c r="S77" s="8">
        <f>RevReqDetR!X77</f>
        <v>0</v>
      </c>
      <c r="T77" s="8">
        <f>RevReqDetR!Y77</f>
        <v>939520</v>
      </c>
      <c r="U77" s="134">
        <f t="shared" si="14"/>
        <v>429148.43447282421</v>
      </c>
      <c r="V77" s="134">
        <f>RevReqDetR!L77</f>
        <v>0</v>
      </c>
      <c r="W77" s="8">
        <f t="shared" si="10"/>
        <v>990961.36206610012</v>
      </c>
      <c r="Y77">
        <f t="shared" si="16"/>
        <v>15.4</v>
      </c>
      <c r="Z77" s="47">
        <f t="shared" si="19"/>
        <v>2</v>
      </c>
      <c r="AA77" s="8">
        <f>W77-RevReqDetR!AJ77</f>
        <v>0</v>
      </c>
      <c r="AC77" s="8"/>
    </row>
    <row r="78" spans="1:29" x14ac:dyDescent="0.2">
      <c r="A78">
        <f t="shared" si="17"/>
        <v>2014</v>
      </c>
      <c r="B78" s="49">
        <v>41852</v>
      </c>
      <c r="C78" s="4">
        <f>RevReqDetR!Q78</f>
        <v>61343919.179999985</v>
      </c>
      <c r="D78" s="8">
        <f>RevReqDetR!U78</f>
        <v>901635</v>
      </c>
      <c r="E78" s="4">
        <f t="shared" si="11"/>
        <v>62245554.179999985</v>
      </c>
      <c r="F78" s="131">
        <f>RevReqDetR!E78+RevReqDetR!V78</f>
        <v>579772.98257117253</v>
      </c>
      <c r="G78" s="4">
        <f>RevReqDetR!AG78</f>
        <v>0</v>
      </c>
      <c r="H78" s="131">
        <f t="shared" si="12"/>
        <v>0</v>
      </c>
      <c r="I78" s="8">
        <f>RevReqDetR!H78</f>
        <v>568931.57000000007</v>
      </c>
      <c r="J78" s="8">
        <f>RevReqDetR!M78</f>
        <v>575955.9800000001</v>
      </c>
      <c r="K78" s="131">
        <f t="shared" si="18"/>
        <v>-7024.4100000000326</v>
      </c>
      <c r="L78" s="8">
        <f>RevReqDetR!N78</f>
        <v>792519.0199999999</v>
      </c>
      <c r="M78" s="8">
        <f>RevReqDetR!AA78</f>
        <v>0</v>
      </c>
      <c r="N78" s="134">
        <f t="shared" si="13"/>
        <v>792519.0199999999</v>
      </c>
      <c r="O78" s="301">
        <f>RevReqDetR!AI78</f>
        <v>8865.4333333333325</v>
      </c>
      <c r="P78" s="8">
        <f>RevReqDetR!K78</f>
        <v>1368475</v>
      </c>
      <c r="Q78" s="8">
        <f>RevReqDetR!T78</f>
        <v>0</v>
      </c>
      <c r="R78" s="185">
        <f>RevReqDetR!W78</f>
        <v>0</v>
      </c>
      <c r="S78" s="8">
        <f>RevReqDetR!X78</f>
        <v>0</v>
      </c>
      <c r="T78" s="8">
        <f>RevReqDetR!Y78</f>
        <v>921920</v>
      </c>
      <c r="U78" s="134">
        <f t="shared" si="14"/>
        <v>446555</v>
      </c>
      <c r="V78" s="134">
        <f>RevReqDetR!L78</f>
        <v>0</v>
      </c>
      <c r="W78" s="8">
        <f t="shared" si="10"/>
        <v>941626.84590450581</v>
      </c>
      <c r="Y78">
        <f t="shared" si="16"/>
        <v>15.6</v>
      </c>
      <c r="Z78" s="47">
        <f t="shared" si="19"/>
        <v>2</v>
      </c>
      <c r="AA78" s="8">
        <f>W78-RevReqDetR!AJ78</f>
        <v>0</v>
      </c>
      <c r="AC78" s="8"/>
    </row>
    <row r="79" spans="1:29" x14ac:dyDescent="0.2">
      <c r="A79">
        <f t="shared" si="17"/>
        <v>2014</v>
      </c>
      <c r="B79" s="49">
        <v>41883</v>
      </c>
      <c r="C79" s="4">
        <f>RevReqDetR!Q79</f>
        <v>60548053.319999978</v>
      </c>
      <c r="D79" s="8">
        <f>RevReqDetR!U79</f>
        <v>1344625</v>
      </c>
      <c r="E79" s="4">
        <f t="shared" si="11"/>
        <v>61892678.319999978</v>
      </c>
      <c r="F79" s="131">
        <f>RevReqDetR!E79+RevReqDetR!V79</f>
        <v>576308.61917747126</v>
      </c>
      <c r="G79" s="4">
        <f>RevReqDetR!AG79</f>
        <v>0</v>
      </c>
      <c r="H79" s="131">
        <f t="shared" si="12"/>
        <v>0</v>
      </c>
      <c r="I79" s="8">
        <f>RevReqDetR!H79</f>
        <v>561684.13999999978</v>
      </c>
      <c r="J79" s="8">
        <f>RevReqDetR!M79</f>
        <v>566944.83999999985</v>
      </c>
      <c r="K79" s="131">
        <f t="shared" si="18"/>
        <v>-5260.7000000000698</v>
      </c>
      <c r="L79" s="8">
        <f>RevReqDetR!N79</f>
        <v>790605.16000000015</v>
      </c>
      <c r="M79" s="8">
        <f>RevReqDetR!AA79</f>
        <v>0</v>
      </c>
      <c r="N79" s="134">
        <f t="shared" si="13"/>
        <v>790605.16000000015</v>
      </c>
      <c r="O79" s="301">
        <f>RevReqDetR!AI79</f>
        <v>8865.4333333333325</v>
      </c>
      <c r="P79" s="8">
        <f>RevReqDetR!K79</f>
        <v>1357550</v>
      </c>
      <c r="Q79" s="8">
        <f>RevReqDetR!T79</f>
        <v>0</v>
      </c>
      <c r="R79" s="185">
        <f>RevReqDetR!W79</f>
        <v>0</v>
      </c>
      <c r="S79" s="8">
        <f>RevReqDetR!X79</f>
        <v>0</v>
      </c>
      <c r="T79" s="8">
        <f>RevReqDetR!Y79</f>
        <v>914560</v>
      </c>
      <c r="U79" s="134">
        <f t="shared" si="14"/>
        <v>442990</v>
      </c>
      <c r="V79" s="134">
        <f>RevReqDetR!L79</f>
        <v>0</v>
      </c>
      <c r="W79" s="8">
        <f t="shared" si="10"/>
        <v>938049.91251080483</v>
      </c>
      <c r="Y79">
        <f t="shared" si="16"/>
        <v>15.8</v>
      </c>
      <c r="Z79" s="47">
        <f t="shared" si="19"/>
        <v>2</v>
      </c>
      <c r="AA79" s="8">
        <f>W79-RevReqDetR!AJ79</f>
        <v>0</v>
      </c>
      <c r="AC79" s="8"/>
    </row>
    <row r="80" spans="1:29" x14ac:dyDescent="0.2">
      <c r="A80">
        <f t="shared" si="17"/>
        <v>2014</v>
      </c>
      <c r="B80" s="49">
        <v>41913</v>
      </c>
      <c r="C80" s="4">
        <f>RevReqDetR!Q80</f>
        <v>59854705.469999999</v>
      </c>
      <c r="D80" s="8">
        <f>RevReqDetR!U80</f>
        <v>407185</v>
      </c>
      <c r="E80" s="4">
        <f t="shared" si="11"/>
        <v>60261890.469999999</v>
      </c>
      <c r="F80" s="131">
        <f>RevReqDetR!E80+RevReqDetR!V80</f>
        <v>572974.5329211416</v>
      </c>
      <c r="G80" s="4">
        <f>RevReqDetR!AG80</f>
        <v>0</v>
      </c>
      <c r="H80" s="131">
        <f t="shared" si="12"/>
        <v>0</v>
      </c>
      <c r="I80" s="8">
        <f>RevReqDetR!H80</f>
        <v>554477.15</v>
      </c>
      <c r="J80" s="8">
        <f>RevReqDetR!M80</f>
        <v>558436.67000000004</v>
      </c>
      <c r="K80" s="131">
        <f t="shared" si="18"/>
        <v>-3959.5200000000186</v>
      </c>
      <c r="L80" s="8">
        <f>RevReqDetR!N80</f>
        <v>689388.33</v>
      </c>
      <c r="M80" s="8">
        <f>RevReqDetR!AA80</f>
        <v>0</v>
      </c>
      <c r="N80" s="134">
        <f t="shared" si="13"/>
        <v>689388.33</v>
      </c>
      <c r="O80" s="301">
        <f>RevReqDetR!AI80</f>
        <v>8865.4333333333325</v>
      </c>
      <c r="P80" s="8">
        <f>RevReqDetR!K80</f>
        <v>1247825</v>
      </c>
      <c r="Q80" s="8">
        <f>RevReqDetR!T80</f>
        <v>0</v>
      </c>
      <c r="R80" s="185">
        <f>RevReqDetR!W80</f>
        <v>7594.4602024022133</v>
      </c>
      <c r="S80" s="8">
        <f>RevReqDetR!X80</f>
        <v>0</v>
      </c>
      <c r="T80" s="8">
        <f>RevReqDetR!Y80</f>
        <v>840640</v>
      </c>
      <c r="U80" s="134">
        <f t="shared" si="14"/>
        <v>399590.5397975978</v>
      </c>
      <c r="V80" s="134">
        <f>RevReqDetR!L80</f>
        <v>0</v>
      </c>
      <c r="W80" s="8">
        <f t="shared" si="10"/>
        <v>875597.27645687712</v>
      </c>
      <c r="Y80">
        <f t="shared" si="16"/>
        <v>16</v>
      </c>
      <c r="Z80" s="47">
        <f t="shared" si="19"/>
        <v>2</v>
      </c>
      <c r="AA80" s="8">
        <f>W80-RevReqDetR!AJ80</f>
        <v>0</v>
      </c>
      <c r="AC80" s="8"/>
    </row>
    <row r="81" spans="1:29" x14ac:dyDescent="0.2">
      <c r="A81">
        <f t="shared" si="17"/>
        <v>2014</v>
      </c>
      <c r="B81" s="49">
        <v>41944</v>
      </c>
      <c r="C81" s="4">
        <f>RevReqDetR!Q81</f>
        <v>59336537.939999998</v>
      </c>
      <c r="D81" s="8">
        <f>RevReqDetR!U81</f>
        <v>755160</v>
      </c>
      <c r="E81" s="4">
        <f t="shared" si="11"/>
        <v>60091697.939999998</v>
      </c>
      <c r="F81" s="131">
        <f>RevReqDetR!E81+RevReqDetR!V81</f>
        <v>557977.12628371816</v>
      </c>
      <c r="G81" s="4">
        <f>RevReqDetR!AG81</f>
        <v>0</v>
      </c>
      <c r="H81" s="131">
        <f t="shared" si="12"/>
        <v>0</v>
      </c>
      <c r="I81" s="8">
        <f>RevReqDetR!H81</f>
        <v>548207.47000000009</v>
      </c>
      <c r="J81" s="8">
        <f>RevReqDetR!M81</f>
        <v>548007.54</v>
      </c>
      <c r="K81" s="131">
        <f t="shared" si="18"/>
        <v>199.93000000005122</v>
      </c>
      <c r="L81" s="8">
        <f>RevReqDetR!N81</f>
        <v>518367.45999999985</v>
      </c>
      <c r="M81" s="8">
        <f>RevReqDetR!AA81</f>
        <v>0</v>
      </c>
      <c r="N81" s="134">
        <f t="shared" si="13"/>
        <v>518367.45999999985</v>
      </c>
      <c r="O81" s="301">
        <f>RevReqDetR!AI81</f>
        <v>8865.4333333333325</v>
      </c>
      <c r="P81" s="8">
        <f>RevReqDetR!K81</f>
        <v>1066375</v>
      </c>
      <c r="Q81" s="8">
        <f>RevReqDetR!T81</f>
        <v>0</v>
      </c>
      <c r="R81" s="185">
        <f>RevReqDetR!W81</f>
        <v>0</v>
      </c>
      <c r="S81" s="8">
        <f>RevReqDetR!X81</f>
        <v>0</v>
      </c>
      <c r="T81" s="8">
        <f>RevReqDetR!Y81</f>
        <v>718400</v>
      </c>
      <c r="U81" s="134">
        <f t="shared" si="14"/>
        <v>347975</v>
      </c>
      <c r="V81" s="134">
        <f>RevReqDetR!L81</f>
        <v>0</v>
      </c>
      <c r="W81" s="8">
        <f t="shared" si="10"/>
        <v>737035.08961705142</v>
      </c>
      <c r="Y81">
        <f t="shared" si="16"/>
        <v>16.2</v>
      </c>
      <c r="Z81" s="47">
        <f t="shared" si="19"/>
        <v>1</v>
      </c>
      <c r="AA81" s="8">
        <f>W81-RevReqDetR!AJ81</f>
        <v>0</v>
      </c>
      <c r="AC81" s="8"/>
    </row>
    <row r="82" spans="1:29" x14ac:dyDescent="0.2">
      <c r="A82">
        <f t="shared" si="17"/>
        <v>2014</v>
      </c>
      <c r="B82" s="49">
        <v>41974</v>
      </c>
      <c r="C82" s="4">
        <f>RevReqDetR!Q82</f>
        <v>59017474.500000007</v>
      </c>
      <c r="D82" s="8">
        <f>RevReqDetR!U82</f>
        <v>1036640</v>
      </c>
      <c r="E82" s="4">
        <f t="shared" si="11"/>
        <v>60054114.500000007</v>
      </c>
      <c r="F82" s="131">
        <f>RevReqDetR!E82+RevReqDetR!V82</f>
        <v>556566.81903958786</v>
      </c>
      <c r="G82" s="4">
        <f>RevReqDetR!AG82</f>
        <v>0</v>
      </c>
      <c r="H82" s="131">
        <f t="shared" si="12"/>
        <v>0</v>
      </c>
      <c r="I82" s="8">
        <f>RevReqDetR!H82</f>
        <v>543536.55999999994</v>
      </c>
      <c r="J82" s="8">
        <f>RevReqDetR!M82</f>
        <v>542779.14999999991</v>
      </c>
      <c r="K82" s="131">
        <f t="shared" si="18"/>
        <v>757.4100000000326</v>
      </c>
      <c r="L82" s="8">
        <f>RevReqDetR!N82</f>
        <v>319820.84999999998</v>
      </c>
      <c r="M82" s="8">
        <f>RevReqDetR!AA82</f>
        <v>0</v>
      </c>
      <c r="N82" s="134">
        <f t="shared" si="13"/>
        <v>319820.84999999998</v>
      </c>
      <c r="O82" s="301">
        <f>RevReqDetR!AI82</f>
        <v>8865.4333333333325</v>
      </c>
      <c r="P82" s="8">
        <f>RevReqDetR!K82</f>
        <v>862600</v>
      </c>
      <c r="Q82" s="8">
        <f>RevReqDetR!T82</f>
        <v>0</v>
      </c>
      <c r="R82" s="185">
        <f>RevReqDetR!W82</f>
        <v>0</v>
      </c>
      <c r="S82" s="8">
        <f>RevReqDetR!X82</f>
        <v>0</v>
      </c>
      <c r="T82" s="8">
        <f>RevReqDetR!Y82</f>
        <v>581120</v>
      </c>
      <c r="U82" s="134">
        <f t="shared" si="14"/>
        <v>281480</v>
      </c>
      <c r="V82" s="134">
        <f>RevReqDetR!L82</f>
        <v>0</v>
      </c>
      <c r="W82" s="8">
        <f t="shared" si="10"/>
        <v>603015.69237292116</v>
      </c>
      <c r="Y82">
        <f t="shared" si="16"/>
        <v>16.399999999999999</v>
      </c>
      <c r="Z82" s="47">
        <f t="shared" si="19"/>
        <v>2</v>
      </c>
      <c r="AA82" s="8">
        <f>W82-RevReqDetR!AJ82</f>
        <v>0</v>
      </c>
      <c r="AC82" s="8"/>
    </row>
    <row r="83" spans="1:29" x14ac:dyDescent="0.2">
      <c r="A83">
        <f t="shared" si="17"/>
        <v>2015</v>
      </c>
      <c r="B83" s="49">
        <v>42005</v>
      </c>
      <c r="C83" s="4">
        <f>RevReqDetR!Q83</f>
        <v>59013817.939999998</v>
      </c>
      <c r="D83" s="8">
        <f>RevReqDetR!U83</f>
        <v>177630</v>
      </c>
      <c r="E83" s="4">
        <f t="shared" si="11"/>
        <v>59191447.939999998</v>
      </c>
      <c r="F83" s="131">
        <f>RevReqDetR!E83+RevReqDetR!V83</f>
        <v>555921.75284466194</v>
      </c>
      <c r="G83" s="4">
        <f>RevReqDetR!AG83</f>
        <v>0</v>
      </c>
      <c r="H83" s="131">
        <f t="shared" si="12"/>
        <v>0</v>
      </c>
      <c r="I83" s="8">
        <f>RevReqDetR!H83</f>
        <v>540693.43999999994</v>
      </c>
      <c r="J83" s="8">
        <f>RevReqDetR!M83</f>
        <v>497534.33</v>
      </c>
      <c r="K83" s="131">
        <f t="shared" si="18"/>
        <v>43159.109999999928</v>
      </c>
      <c r="L83" s="8">
        <f>RevReqDetR!N83</f>
        <v>46815.67</v>
      </c>
      <c r="M83" s="8">
        <f>RevReqDetR!AA83</f>
        <v>0</v>
      </c>
      <c r="N83" s="134">
        <f t="shared" si="13"/>
        <v>46815.67</v>
      </c>
      <c r="O83" s="301">
        <f>RevReqDetR!AI83</f>
        <v>7043.6418536014526</v>
      </c>
      <c r="P83" s="8">
        <f>RevReqDetR!K83</f>
        <v>544350</v>
      </c>
      <c r="Q83" s="8">
        <f>RevReqDetR!T83</f>
        <v>0</v>
      </c>
      <c r="R83" s="185">
        <f>RevReqDetR!W83</f>
        <v>7696.3796635135441</v>
      </c>
      <c r="S83" s="8">
        <f>RevReqDetR!X83</f>
        <v>0</v>
      </c>
      <c r="T83" s="8">
        <f>RevReqDetR!Y83</f>
        <v>366720</v>
      </c>
      <c r="U83" s="134">
        <f t="shared" si="14"/>
        <v>169933.62033648649</v>
      </c>
      <c r="V83" s="134">
        <f>RevReqDetR!L83</f>
        <v>0</v>
      </c>
      <c r="W83" s="8">
        <f t="shared" si="10"/>
        <v>396688.33436177694</v>
      </c>
      <c r="Y83">
        <f t="shared" si="16"/>
        <v>16.600000000000001</v>
      </c>
      <c r="Z83" s="47">
        <f t="shared" si="19"/>
        <v>2</v>
      </c>
      <c r="AA83" s="8">
        <f>W83-RevReqDetR!AJ83</f>
        <v>0</v>
      </c>
      <c r="AC83" s="8"/>
    </row>
    <row r="84" spans="1:29" x14ac:dyDescent="0.2">
      <c r="A84">
        <f t="shared" si="17"/>
        <v>2015</v>
      </c>
      <c r="B84" s="49">
        <v>42036</v>
      </c>
      <c r="C84" s="4">
        <f>RevReqDetR!Q84</f>
        <v>59071472.009999983</v>
      </c>
      <c r="D84" s="8">
        <f>RevReqDetR!U84</f>
        <v>335265</v>
      </c>
      <c r="E84" s="4">
        <f t="shared" si="11"/>
        <v>59406737.009999983</v>
      </c>
      <c r="F84" s="131">
        <f>RevReqDetR!E84+RevReqDetR!V84</f>
        <v>547929.66161302454</v>
      </c>
      <c r="G84" s="4">
        <f>RevReqDetR!AG84</f>
        <v>0</v>
      </c>
      <c r="H84" s="131">
        <f t="shared" si="12"/>
        <v>0</v>
      </c>
      <c r="I84" s="8">
        <f>RevReqDetR!H84</f>
        <v>540729.07000000053</v>
      </c>
      <c r="J84" s="8">
        <f>RevReqDetR!M84</f>
        <v>458139.53999999992</v>
      </c>
      <c r="K84" s="131">
        <f t="shared" si="18"/>
        <v>82589.53000000061</v>
      </c>
      <c r="L84" s="8">
        <f>RevReqDetR!N84</f>
        <v>24935.46</v>
      </c>
      <c r="M84" s="8">
        <f>RevReqDetR!AA84</f>
        <v>0</v>
      </c>
      <c r="N84" s="134">
        <f t="shared" si="13"/>
        <v>24935.46</v>
      </c>
      <c r="O84" s="301">
        <f>RevReqDetR!AI84</f>
        <v>7043.6418536014526</v>
      </c>
      <c r="P84" s="8">
        <f>RevReqDetR!K84</f>
        <v>483075</v>
      </c>
      <c r="Q84" s="8">
        <f>RevReqDetR!T84</f>
        <v>0</v>
      </c>
      <c r="R84" s="185">
        <f>RevReqDetR!W84</f>
        <v>0</v>
      </c>
      <c r="S84" s="8">
        <f>RevReqDetR!X84</f>
        <v>0</v>
      </c>
      <c r="T84" s="8">
        <f>RevReqDetR!Y84</f>
        <v>325440</v>
      </c>
      <c r="U84" s="134">
        <f t="shared" si="14"/>
        <v>157635</v>
      </c>
      <c r="V84" s="134">
        <f>RevReqDetR!L84</f>
        <v>0</v>
      </c>
      <c r="W84" s="8">
        <f t="shared" si="10"/>
        <v>339684.23346662539</v>
      </c>
      <c r="Y84">
        <f t="shared" si="16"/>
        <v>16.8</v>
      </c>
      <c r="Z84" s="47">
        <f t="shared" si="19"/>
        <v>2</v>
      </c>
      <c r="AA84" s="8">
        <f>W84-RevReqDetR!AJ84</f>
        <v>0</v>
      </c>
      <c r="AC84" s="8"/>
    </row>
    <row r="85" spans="1:29" x14ac:dyDescent="0.2">
      <c r="A85">
        <f t="shared" si="17"/>
        <v>2015</v>
      </c>
      <c r="B85" s="49">
        <v>42064</v>
      </c>
      <c r="C85" s="4">
        <f>RevReqDetR!Q85</f>
        <v>59022363.230000012</v>
      </c>
      <c r="D85" s="8">
        <f>RevReqDetR!U85</f>
        <v>527930</v>
      </c>
      <c r="E85" s="4">
        <f t="shared" si="11"/>
        <v>59550293.230000012</v>
      </c>
      <c r="F85" s="131">
        <f>RevReqDetR!E85+RevReqDetR!V85</f>
        <v>550123.70677178435</v>
      </c>
      <c r="G85" s="4">
        <f>RevReqDetR!AG85</f>
        <v>0</v>
      </c>
      <c r="H85" s="131">
        <f t="shared" si="12"/>
        <v>0</v>
      </c>
      <c r="I85" s="8">
        <f>RevReqDetR!H85</f>
        <v>541316.22000000009</v>
      </c>
      <c r="J85" s="8">
        <f>RevReqDetR!M85</f>
        <v>530512.43000000005</v>
      </c>
      <c r="K85" s="131">
        <f t="shared" si="18"/>
        <v>10803.790000000037</v>
      </c>
      <c r="L85" s="8">
        <f>RevReqDetR!N85</f>
        <v>59912.570000000022</v>
      </c>
      <c r="M85" s="8">
        <f>RevReqDetR!AA85</f>
        <v>0</v>
      </c>
      <c r="N85" s="134">
        <f t="shared" si="13"/>
        <v>59912.570000000022</v>
      </c>
      <c r="O85" s="301">
        <f>RevReqDetR!AI85</f>
        <v>7043.6418536014526</v>
      </c>
      <c r="P85" s="8">
        <f>RevReqDetR!K85</f>
        <v>590425</v>
      </c>
      <c r="Q85" s="8">
        <f>RevReqDetR!T85</f>
        <v>0</v>
      </c>
      <c r="R85" s="185">
        <f>RevReqDetR!W85</f>
        <v>0</v>
      </c>
      <c r="S85" s="8">
        <f>RevReqDetR!X85</f>
        <v>0</v>
      </c>
      <c r="T85" s="8">
        <f>RevReqDetR!Y85</f>
        <v>397760</v>
      </c>
      <c r="U85" s="134">
        <f t="shared" si="14"/>
        <v>192665</v>
      </c>
      <c r="V85" s="134">
        <f>RevReqDetR!L85</f>
        <v>0</v>
      </c>
      <c r="W85" s="8">
        <f t="shared" si="10"/>
        <v>413611.12862538581</v>
      </c>
      <c r="Y85">
        <f t="shared" si="16"/>
        <v>17</v>
      </c>
      <c r="Z85" s="47">
        <f t="shared" si="19"/>
        <v>2</v>
      </c>
      <c r="AA85" s="8">
        <f>W85-RevReqDetR!AJ85</f>
        <v>0</v>
      </c>
      <c r="AC85" s="8"/>
    </row>
    <row r="86" spans="1:29" x14ac:dyDescent="0.2">
      <c r="A86">
        <f t="shared" si="17"/>
        <v>2015</v>
      </c>
      <c r="B86" s="49">
        <v>42095</v>
      </c>
      <c r="C86" s="4">
        <f>RevReqDetR!Q86</f>
        <v>58827033.899999991</v>
      </c>
      <c r="D86" s="8">
        <f>RevReqDetR!U86</f>
        <v>240250</v>
      </c>
      <c r="E86" s="4">
        <f t="shared" si="11"/>
        <v>59067283.899999991</v>
      </c>
      <c r="F86" s="131">
        <f>RevReqDetR!E86+RevReqDetR!V86</f>
        <v>551180.05940227862</v>
      </c>
      <c r="G86" s="4">
        <f>RevReqDetR!AG86</f>
        <v>0</v>
      </c>
      <c r="H86" s="131">
        <f t="shared" si="12"/>
        <v>0</v>
      </c>
      <c r="I86" s="8">
        <f>RevReqDetR!H86</f>
        <v>540920.67000000016</v>
      </c>
      <c r="J86" s="8">
        <f>RevReqDetR!M86</f>
        <v>583208.95999999985</v>
      </c>
      <c r="K86" s="131">
        <f t="shared" si="18"/>
        <v>-42288.289999999688</v>
      </c>
      <c r="L86" s="8">
        <f>RevReqDetR!N86</f>
        <v>153041.04</v>
      </c>
      <c r="M86" s="8">
        <f>RevReqDetR!AA86</f>
        <v>0</v>
      </c>
      <c r="N86" s="134">
        <f t="shared" si="13"/>
        <v>153041.04</v>
      </c>
      <c r="O86" s="301">
        <f>RevReqDetR!AI86</f>
        <v>7043.6418536014526</v>
      </c>
      <c r="P86" s="8">
        <f>RevReqDetR!K86</f>
        <v>736250</v>
      </c>
      <c r="Q86" s="8">
        <f>RevReqDetR!T86</f>
        <v>0</v>
      </c>
      <c r="R86" s="185">
        <f>RevReqDetR!W86</f>
        <v>4394.72529741168</v>
      </c>
      <c r="S86" s="8">
        <f>RevReqDetR!X86</f>
        <v>0</v>
      </c>
      <c r="T86" s="8">
        <f>RevReqDetR!Y86</f>
        <v>496000</v>
      </c>
      <c r="U86" s="134">
        <f t="shared" si="14"/>
        <v>235855.27470258833</v>
      </c>
      <c r="V86" s="134">
        <f>RevReqDetR!L86</f>
        <v>0</v>
      </c>
      <c r="W86" s="8">
        <f t="shared" si="10"/>
        <v>517697.75655329146</v>
      </c>
      <c r="Y86">
        <f t="shared" si="16"/>
        <v>17.2</v>
      </c>
      <c r="Z86" s="47">
        <f t="shared" si="19"/>
        <v>1</v>
      </c>
      <c r="AA86" s="8">
        <f>W86-RevReqDetR!AJ86</f>
        <v>0</v>
      </c>
      <c r="AC86" s="8"/>
    </row>
    <row r="87" spans="1:29" x14ac:dyDescent="0.2">
      <c r="A87">
        <f t="shared" si="17"/>
        <v>2015</v>
      </c>
      <c r="B87" s="49">
        <v>42125</v>
      </c>
      <c r="C87" s="4">
        <f>RevReqDetR!Q87</f>
        <v>58329324.429999985</v>
      </c>
      <c r="D87" s="8">
        <f>RevReqDetR!U87</f>
        <v>578615</v>
      </c>
      <c r="E87" s="4">
        <f t="shared" si="11"/>
        <v>58907939.429999985</v>
      </c>
      <c r="F87" s="131">
        <f>RevReqDetR!E87+RevReqDetR!V87</f>
        <v>547008.37709923438</v>
      </c>
      <c r="G87" s="4">
        <f>RevReqDetR!AG87</f>
        <v>0</v>
      </c>
      <c r="H87" s="131">
        <f t="shared" si="12"/>
        <v>0</v>
      </c>
      <c r="I87" s="8">
        <f>RevReqDetR!H87</f>
        <v>539215.52999999933</v>
      </c>
      <c r="J87" s="8">
        <f>RevReqDetR!M87</f>
        <v>629931.04000000027</v>
      </c>
      <c r="K87" s="131">
        <f t="shared" si="18"/>
        <v>-90715.510000000941</v>
      </c>
      <c r="L87" s="8">
        <f>RevReqDetR!N87</f>
        <v>406993.96</v>
      </c>
      <c r="M87" s="8">
        <f>RevReqDetR!AA87</f>
        <v>0</v>
      </c>
      <c r="N87" s="134">
        <f t="shared" si="13"/>
        <v>406993.96</v>
      </c>
      <c r="O87" s="301">
        <f>RevReqDetR!AI87</f>
        <v>7043.6418536014526</v>
      </c>
      <c r="P87" s="8">
        <f>RevReqDetR!K87</f>
        <v>1036925</v>
      </c>
      <c r="Q87" s="8">
        <f>RevReqDetR!T87</f>
        <v>0</v>
      </c>
      <c r="R87" s="185">
        <f>RevReqDetR!W87</f>
        <v>0</v>
      </c>
      <c r="S87" s="8">
        <f>RevReqDetR!X87</f>
        <v>0</v>
      </c>
      <c r="T87" s="8">
        <f>RevReqDetR!Y87</f>
        <v>698560</v>
      </c>
      <c r="U87" s="134">
        <f t="shared" si="14"/>
        <v>338365</v>
      </c>
      <c r="V87" s="134">
        <f>RevReqDetR!L87</f>
        <v>0</v>
      </c>
      <c r="W87" s="8">
        <f t="shared" ref="W87:W150" si="20">F87+H87-K87+N87+O87-U87-V87</f>
        <v>713396.48895283672</v>
      </c>
      <c r="Y87">
        <f t="shared" si="16"/>
        <v>17.399999999999999</v>
      </c>
      <c r="Z87" s="47">
        <f t="shared" si="19"/>
        <v>2</v>
      </c>
      <c r="AA87" s="8">
        <f>W87-RevReqDetR!AJ87</f>
        <v>0</v>
      </c>
      <c r="AC87" s="8"/>
    </row>
    <row r="88" spans="1:29" x14ac:dyDescent="0.2">
      <c r="A88">
        <f t="shared" si="17"/>
        <v>2015</v>
      </c>
      <c r="B88" s="49">
        <v>42156</v>
      </c>
      <c r="C88" s="4">
        <f>RevReqDetR!Q88</f>
        <v>57699840.020000011</v>
      </c>
      <c r="D88" s="8">
        <f>RevReqDetR!U88</f>
        <v>958520</v>
      </c>
      <c r="E88" s="4">
        <f t="shared" ref="E88:E151" si="21">C88+D88</f>
        <v>58658360.020000011</v>
      </c>
      <c r="F88" s="131">
        <f>RevReqDetR!E88+RevReqDetR!V88</f>
        <v>545429.70305010234</v>
      </c>
      <c r="G88" s="4">
        <f>RevReqDetR!AG88</f>
        <v>0</v>
      </c>
      <c r="H88" s="131">
        <f t="shared" ref="H88:H151" si="22">(G87+G88)/2*$J$4</f>
        <v>0</v>
      </c>
      <c r="I88" s="8">
        <f>RevReqDetR!H88</f>
        <v>534740.58999999962</v>
      </c>
      <c r="J88" s="8">
        <f>RevReqDetR!M88</f>
        <v>539528.59</v>
      </c>
      <c r="K88" s="131">
        <f t="shared" si="18"/>
        <v>-4788.0000000003492</v>
      </c>
      <c r="L88" s="8">
        <f>RevReqDetR!N88</f>
        <v>624696.40999999992</v>
      </c>
      <c r="M88" s="8">
        <f>RevReqDetR!AA88</f>
        <v>0</v>
      </c>
      <c r="N88" s="134">
        <f t="shared" ref="N88:N151" si="23">L88+M88</f>
        <v>624696.40999999992</v>
      </c>
      <c r="O88" s="301">
        <f>RevReqDetR!AI88</f>
        <v>7043.6418536014526</v>
      </c>
      <c r="P88" s="8">
        <f>RevReqDetR!K88</f>
        <v>1164225</v>
      </c>
      <c r="Q88" s="8">
        <f>RevReqDetR!T88</f>
        <v>0</v>
      </c>
      <c r="R88" s="185">
        <f>RevReqDetR!W88</f>
        <v>0</v>
      </c>
      <c r="S88" s="8">
        <f>RevReqDetR!X88</f>
        <v>0</v>
      </c>
      <c r="T88" s="8">
        <f>RevReqDetR!Y88</f>
        <v>784320</v>
      </c>
      <c r="U88" s="134">
        <f t="shared" ref="U88:U151" si="24">P88+Q88-R88+S88-T88</f>
        <v>379905</v>
      </c>
      <c r="V88" s="134">
        <f>RevReqDetR!L88</f>
        <v>0</v>
      </c>
      <c r="W88" s="8">
        <f t="shared" si="20"/>
        <v>802052.75490370416</v>
      </c>
      <c r="Y88">
        <f t="shared" si="16"/>
        <v>17.600000000000001</v>
      </c>
      <c r="Z88" s="47">
        <f t="shared" si="19"/>
        <v>2</v>
      </c>
      <c r="AA88" s="8">
        <f>W88-RevReqDetR!AJ88</f>
        <v>0</v>
      </c>
      <c r="AC88" s="8"/>
    </row>
    <row r="89" spans="1:29" x14ac:dyDescent="0.2">
      <c r="A89">
        <f t="shared" si="17"/>
        <v>2015</v>
      </c>
      <c r="B89" s="49">
        <v>42186</v>
      </c>
      <c r="C89" s="4">
        <f>RevReqDetR!Q89</f>
        <v>56841422.399999991</v>
      </c>
      <c r="D89" s="8">
        <f>RevReqDetR!U89</f>
        <v>452755</v>
      </c>
      <c r="E89" s="4">
        <f t="shared" si="21"/>
        <v>57294177.399999991</v>
      </c>
      <c r="F89" s="131">
        <f>RevReqDetR!E89+RevReqDetR!V89</f>
        <v>543093.07067199098</v>
      </c>
      <c r="G89" s="4">
        <f>RevReqDetR!AG89</f>
        <v>0</v>
      </c>
      <c r="H89" s="131">
        <f t="shared" si="22"/>
        <v>0</v>
      </c>
      <c r="I89" s="8">
        <f>RevReqDetR!H89</f>
        <v>529057.38</v>
      </c>
      <c r="J89" s="8">
        <f>RevReqDetR!M89</f>
        <v>529282.12</v>
      </c>
      <c r="K89" s="131">
        <f t="shared" si="18"/>
        <v>-224.73999999999069</v>
      </c>
      <c r="L89" s="8">
        <f>RevReqDetR!N89</f>
        <v>858192.87999999977</v>
      </c>
      <c r="M89" s="8">
        <f>RevReqDetR!AA89</f>
        <v>0</v>
      </c>
      <c r="N89" s="134">
        <f t="shared" si="23"/>
        <v>858192.87999999977</v>
      </c>
      <c r="O89" s="301">
        <f>RevReqDetR!AI89</f>
        <v>7043.6418536014526</v>
      </c>
      <c r="P89" s="8">
        <f>RevReqDetR!K89</f>
        <v>1387475</v>
      </c>
      <c r="Q89" s="8">
        <f>RevReqDetR!T89</f>
        <v>0</v>
      </c>
      <c r="R89" s="185">
        <f>RevReqDetR!W89</f>
        <v>5496.400319971558</v>
      </c>
      <c r="S89" s="8">
        <f>RevReqDetR!X89</f>
        <v>0</v>
      </c>
      <c r="T89" s="8">
        <f>RevReqDetR!Y89</f>
        <v>934720</v>
      </c>
      <c r="U89" s="134">
        <f t="shared" si="24"/>
        <v>447258.59968002839</v>
      </c>
      <c r="V89" s="134">
        <f>RevReqDetR!L89</f>
        <v>0</v>
      </c>
      <c r="W89" s="8">
        <f t="shared" si="20"/>
        <v>961295.73284556367</v>
      </c>
      <c r="Y89">
        <f t="shared" si="16"/>
        <v>17.8</v>
      </c>
      <c r="Z89" s="47">
        <f t="shared" si="19"/>
        <v>2</v>
      </c>
      <c r="AA89" s="8">
        <f>W89-RevReqDetR!AJ89</f>
        <v>0</v>
      </c>
      <c r="AC89" s="8"/>
    </row>
    <row r="90" spans="1:29" x14ac:dyDescent="0.2">
      <c r="A90">
        <f t="shared" si="17"/>
        <v>2015</v>
      </c>
      <c r="B90" s="49">
        <v>42217</v>
      </c>
      <c r="C90" s="4">
        <f>RevReqDetR!Q90</f>
        <v>56001529.94000002</v>
      </c>
      <c r="D90" s="8">
        <f>RevReqDetR!U90</f>
        <v>897140</v>
      </c>
      <c r="E90" s="4">
        <f t="shared" si="21"/>
        <v>56898669.94000002</v>
      </c>
      <c r="F90" s="131">
        <f>RevReqDetR!E90+RevReqDetR!V90</f>
        <v>530662.44385113812</v>
      </c>
      <c r="G90" s="4">
        <f>RevReqDetR!AG90</f>
        <v>0</v>
      </c>
      <c r="H90" s="131">
        <f t="shared" si="22"/>
        <v>0</v>
      </c>
      <c r="I90" s="8">
        <f>RevReqDetR!H90</f>
        <v>521269.97</v>
      </c>
      <c r="J90" s="8">
        <f>RevReqDetR!M90</f>
        <v>521819.68999999994</v>
      </c>
      <c r="K90" s="131">
        <f t="shared" si="18"/>
        <v>-549.71999999997206</v>
      </c>
      <c r="L90" s="8">
        <f>RevReqDetR!N90</f>
        <v>839342.74000000022</v>
      </c>
      <c r="M90" s="8">
        <f>RevReqDetR!AA90</f>
        <v>0</v>
      </c>
      <c r="N90" s="134">
        <f t="shared" si="23"/>
        <v>839342.74000000022</v>
      </c>
      <c r="O90" s="301">
        <f>RevReqDetR!AI90</f>
        <v>7043.6418536014526</v>
      </c>
      <c r="P90" s="8">
        <f>RevReqDetR!K90</f>
        <v>1361162.43</v>
      </c>
      <c r="Q90" s="8">
        <f>RevReqDetR!T90</f>
        <v>0</v>
      </c>
      <c r="R90" s="185">
        <f>RevReqDetR!W90</f>
        <v>0</v>
      </c>
      <c r="S90" s="8">
        <f>RevReqDetR!X90</f>
        <v>0</v>
      </c>
      <c r="T90" s="8">
        <f>RevReqDetR!Y90</f>
        <v>916930.25</v>
      </c>
      <c r="U90" s="134">
        <f t="shared" si="24"/>
        <v>444232.17999999993</v>
      </c>
      <c r="V90" s="134">
        <f>RevReqDetR!L90</f>
        <v>0</v>
      </c>
      <c r="W90" s="8">
        <f t="shared" si="20"/>
        <v>933366.36570473993</v>
      </c>
      <c r="Y90">
        <f t="shared" si="16"/>
        <v>18</v>
      </c>
      <c r="Z90" s="47">
        <f t="shared" si="19"/>
        <v>2</v>
      </c>
      <c r="AA90" s="8">
        <f>W90-RevReqDetR!AJ90</f>
        <v>0</v>
      </c>
      <c r="AC90" s="8"/>
    </row>
    <row r="91" spans="1:29" x14ac:dyDescent="0.2">
      <c r="A91">
        <f t="shared" si="17"/>
        <v>2015</v>
      </c>
      <c r="B91" s="49">
        <v>42248</v>
      </c>
      <c r="C91" s="4">
        <f>RevReqDetR!Q91</f>
        <v>55170139.440000013</v>
      </c>
      <c r="D91" s="8">
        <f>RevReqDetR!U91</f>
        <v>1336255</v>
      </c>
      <c r="E91" s="4">
        <f t="shared" si="21"/>
        <v>56506394.440000013</v>
      </c>
      <c r="F91" s="131">
        <f>RevReqDetR!E91+RevReqDetR!V91</f>
        <v>526804.8781420493</v>
      </c>
      <c r="G91" s="4">
        <f>RevReqDetR!AG91</f>
        <v>0</v>
      </c>
      <c r="H91" s="131">
        <f t="shared" si="22"/>
        <v>0</v>
      </c>
      <c r="I91" s="8">
        <f>RevReqDetR!H91</f>
        <v>513655.9700000002</v>
      </c>
      <c r="J91" s="8">
        <f>RevReqDetR!M91</f>
        <v>513220.74000000017</v>
      </c>
      <c r="K91" s="131">
        <f t="shared" si="18"/>
        <v>435.23000000003958</v>
      </c>
      <c r="L91" s="8">
        <f>RevReqDetR!N91</f>
        <v>831825.73</v>
      </c>
      <c r="M91" s="8">
        <f>RevReqDetR!AA91</f>
        <v>0</v>
      </c>
      <c r="N91" s="134">
        <f t="shared" si="23"/>
        <v>831825.73</v>
      </c>
      <c r="O91" s="301">
        <f>RevReqDetR!AI91</f>
        <v>7043.6418536014526</v>
      </c>
      <c r="P91" s="8">
        <f>RevReqDetR!K91</f>
        <v>1345046.47</v>
      </c>
      <c r="Q91" s="8">
        <f>RevReqDetR!T91</f>
        <v>0</v>
      </c>
      <c r="R91" s="185">
        <f>RevReqDetR!W91</f>
        <v>0</v>
      </c>
      <c r="S91" s="8">
        <f>RevReqDetR!X91</f>
        <v>0</v>
      </c>
      <c r="T91" s="8">
        <f>RevReqDetR!Y91</f>
        <v>906066.53</v>
      </c>
      <c r="U91" s="134">
        <f t="shared" si="24"/>
        <v>438979.93999999994</v>
      </c>
      <c r="V91" s="134">
        <f>RevReqDetR!L91</f>
        <v>0</v>
      </c>
      <c r="W91" s="8">
        <f t="shared" si="20"/>
        <v>926259.0799956508</v>
      </c>
      <c r="Y91">
        <f t="shared" si="16"/>
        <v>18.2</v>
      </c>
      <c r="Z91" s="47">
        <f t="shared" si="19"/>
        <v>1</v>
      </c>
      <c r="AA91" s="8">
        <f>W91-RevReqDetR!AJ91</f>
        <v>0</v>
      </c>
      <c r="AC91" s="8"/>
    </row>
    <row r="92" spans="1:29" hidden="1" outlineLevel="1" x14ac:dyDescent="0.2">
      <c r="A92">
        <f t="shared" si="17"/>
        <v>2015</v>
      </c>
      <c r="B92" s="49">
        <v>42278</v>
      </c>
      <c r="C92" s="4">
        <f>RevReqDetR!Q92</f>
        <v>54430146.329999998</v>
      </c>
      <c r="D92" s="8">
        <f>RevReqDetR!U92</f>
        <v>406720</v>
      </c>
      <c r="E92" s="4">
        <f t="shared" si="21"/>
        <v>54836866.329999998</v>
      </c>
      <c r="F92" s="131">
        <f>RevReqDetR!E92+RevReqDetR!V92</f>
        <v>523107.65930387325</v>
      </c>
      <c r="G92" s="4">
        <f>RevReqDetR!AG92</f>
        <v>0</v>
      </c>
      <c r="H92" s="131">
        <f t="shared" si="22"/>
        <v>0</v>
      </c>
      <c r="I92" s="8">
        <f>RevReqDetR!H92</f>
        <v>506112.76999999996</v>
      </c>
      <c r="J92" s="8">
        <f>RevReqDetR!M92</f>
        <v>506546.99</v>
      </c>
      <c r="K92" s="131">
        <f t="shared" si="18"/>
        <v>-434.22000000003027</v>
      </c>
      <c r="L92" s="8">
        <f>RevReqDetR!N92</f>
        <v>739558.89</v>
      </c>
      <c r="M92" s="8">
        <f>RevReqDetR!AA92</f>
        <v>0</v>
      </c>
      <c r="N92" s="134">
        <f t="shared" si="23"/>
        <v>739558.89</v>
      </c>
      <c r="O92" s="134">
        <f>RevReqDetR!AI92</f>
        <v>6172.9081369446421</v>
      </c>
      <c r="P92" s="8">
        <f>RevReqDetR!K92</f>
        <v>1246105.8799999999</v>
      </c>
      <c r="Q92" s="8">
        <f>RevReqDetR!T92</f>
        <v>0</v>
      </c>
      <c r="R92" s="8">
        <f>RevReqDetR!W92</f>
        <v>6685.6947848478276</v>
      </c>
      <c r="S92" s="8">
        <f>RevReqDetR!X92</f>
        <v>0</v>
      </c>
      <c r="T92" s="8">
        <f>RevReqDetR!Y92</f>
        <v>839385.88</v>
      </c>
      <c r="U92" s="134">
        <f t="shared" si="24"/>
        <v>400034.3052151521</v>
      </c>
      <c r="V92" s="134">
        <f>RevReqDetR!L92</f>
        <v>0</v>
      </c>
      <c r="W92" s="8">
        <f t="shared" si="20"/>
        <v>869239.37222566584</v>
      </c>
      <c r="Y92">
        <f t="shared" si="16"/>
        <v>18.399999999999999</v>
      </c>
      <c r="Z92" s="47">
        <f t="shared" si="19"/>
        <v>2</v>
      </c>
      <c r="AA92" s="8">
        <f>W92-RevReqDetR!AJ92</f>
        <v>0</v>
      </c>
      <c r="AC92" s="8"/>
    </row>
    <row r="93" spans="1:29" hidden="1" outlineLevel="1" x14ac:dyDescent="0.2">
      <c r="A93">
        <f t="shared" si="17"/>
        <v>2015</v>
      </c>
      <c r="B93" s="49">
        <v>42309</v>
      </c>
      <c r="C93" s="4">
        <f>RevReqDetR!Q93</f>
        <v>53868458.030000001</v>
      </c>
      <c r="D93" s="8">
        <f>RevReqDetR!U93</f>
        <v>752990</v>
      </c>
      <c r="E93" s="4">
        <f t="shared" si="21"/>
        <v>54621448.030000001</v>
      </c>
      <c r="F93" s="131">
        <f>RevReqDetR!E93+RevReqDetR!V93</f>
        <v>507750.05633406044</v>
      </c>
      <c r="G93" s="4">
        <f>RevReqDetR!AG93</f>
        <v>0</v>
      </c>
      <c r="H93" s="131">
        <f t="shared" si="22"/>
        <v>0</v>
      </c>
      <c r="I93" s="8">
        <f>RevReqDetR!H93</f>
        <v>499421.32999999996</v>
      </c>
      <c r="J93" s="8">
        <f>RevReqDetR!M93</f>
        <v>499088.38999999996</v>
      </c>
      <c r="K93" s="131">
        <f t="shared" si="18"/>
        <v>332.94000000000233</v>
      </c>
      <c r="L93" s="8">
        <f>RevReqDetR!N93</f>
        <v>562021.24000000011</v>
      </c>
      <c r="M93" s="8">
        <f>RevReqDetR!AA93</f>
        <v>0</v>
      </c>
      <c r="N93" s="134">
        <f t="shared" si="23"/>
        <v>562021.24000000011</v>
      </c>
      <c r="O93" s="134">
        <f>RevReqDetR!AI93</f>
        <v>6172.9081369446421</v>
      </c>
      <c r="P93" s="8">
        <f>RevReqDetR!K93</f>
        <v>1061109.6299999999</v>
      </c>
      <c r="Q93" s="8">
        <f>RevReqDetR!T93</f>
        <v>0</v>
      </c>
      <c r="R93" s="8">
        <f>RevReqDetR!W93</f>
        <v>0</v>
      </c>
      <c r="S93" s="8">
        <f>RevReqDetR!X93</f>
        <v>0</v>
      </c>
      <c r="T93" s="8">
        <f>RevReqDetR!Y93</f>
        <v>714839.63</v>
      </c>
      <c r="U93" s="134">
        <f t="shared" si="24"/>
        <v>346269.99999999988</v>
      </c>
      <c r="V93" s="134">
        <f>RevReqDetR!L93</f>
        <v>0</v>
      </c>
      <c r="W93" s="8">
        <f t="shared" si="20"/>
        <v>729341.2644710053</v>
      </c>
      <c r="Y93">
        <f t="shared" si="16"/>
        <v>18.600000000000001</v>
      </c>
      <c r="Z93" s="47">
        <f t="shared" si="19"/>
        <v>2</v>
      </c>
      <c r="AA93" s="8">
        <f>W93-RevReqDetR!AJ93</f>
        <v>0</v>
      </c>
      <c r="AC93" s="8"/>
    </row>
    <row r="94" spans="1:29" hidden="1" outlineLevel="1" x14ac:dyDescent="0.2">
      <c r="A94">
        <f t="shared" si="17"/>
        <v>2015</v>
      </c>
      <c r="B94" s="49">
        <v>42339</v>
      </c>
      <c r="C94" s="4">
        <f>RevReqDetR!Q94</f>
        <v>53511476.189999983</v>
      </c>
      <c r="D94" s="8">
        <f>RevReqDetR!U94</f>
        <v>1030905</v>
      </c>
      <c r="E94" s="4">
        <f t="shared" si="21"/>
        <v>54542381.189999983</v>
      </c>
      <c r="F94" s="131">
        <f>RevReqDetR!E94+RevReqDetR!V94</f>
        <v>505920.16495974886</v>
      </c>
      <c r="G94" s="4">
        <f>RevReqDetR!AG94</f>
        <v>0</v>
      </c>
      <c r="H94" s="131">
        <f t="shared" si="22"/>
        <v>0</v>
      </c>
      <c r="I94" s="8">
        <f>RevReqDetR!H94</f>
        <v>494364.38</v>
      </c>
      <c r="J94" s="8">
        <f>RevReqDetR!M94</f>
        <v>492878.04</v>
      </c>
      <c r="K94" s="131">
        <f t="shared" si="18"/>
        <v>1486.3400000000256</v>
      </c>
      <c r="L94" s="8">
        <f>RevReqDetR!N94</f>
        <v>358468.18</v>
      </c>
      <c r="M94" s="8">
        <f>RevReqDetR!AA94</f>
        <v>0</v>
      </c>
      <c r="N94" s="134">
        <f t="shared" si="23"/>
        <v>358468.18</v>
      </c>
      <c r="O94" s="134">
        <f>RevReqDetR!AI94</f>
        <v>6172.9081369446421</v>
      </c>
      <c r="P94" s="8">
        <f>RevReqDetR!K94</f>
        <v>851346.22</v>
      </c>
      <c r="Q94" s="8">
        <f>RevReqDetR!T94</f>
        <v>0</v>
      </c>
      <c r="R94" s="8">
        <f>RevReqDetR!W94</f>
        <v>0</v>
      </c>
      <c r="S94" s="8">
        <f>RevReqDetR!X94</f>
        <v>0</v>
      </c>
      <c r="T94" s="8">
        <f>RevReqDetR!Y94</f>
        <v>573440</v>
      </c>
      <c r="U94" s="134">
        <f t="shared" si="24"/>
        <v>277906.21999999997</v>
      </c>
      <c r="V94" s="134">
        <f>RevReqDetR!L94</f>
        <v>0</v>
      </c>
      <c r="W94" s="8">
        <f t="shared" si="20"/>
        <v>591168.69309669349</v>
      </c>
      <c r="Y94">
        <f t="shared" si="16"/>
        <v>18.8</v>
      </c>
      <c r="Z94" s="47">
        <f t="shared" si="19"/>
        <v>2</v>
      </c>
      <c r="AA94" s="8">
        <f>W94-RevReqDetR!AJ94</f>
        <v>0</v>
      </c>
      <c r="AC94" s="8"/>
    </row>
    <row r="95" spans="1:29" hidden="1" outlineLevel="1" x14ac:dyDescent="0.2">
      <c r="A95">
        <f t="shared" si="17"/>
        <v>2016</v>
      </c>
      <c r="B95" s="49">
        <v>42370</v>
      </c>
      <c r="C95" s="4">
        <f>RevReqDetR!Q95</f>
        <v>53458752.36999999</v>
      </c>
      <c r="D95" s="8">
        <f>RevReqDetR!U95</f>
        <v>177475</v>
      </c>
      <c r="E95" s="4">
        <f t="shared" si="21"/>
        <v>53636227.36999999</v>
      </c>
      <c r="F95" s="131">
        <f>RevReqDetR!E95+RevReqDetR!V95</f>
        <v>504893.10362659593</v>
      </c>
      <c r="G95" s="4">
        <f>RevReqDetR!AG95</f>
        <v>0</v>
      </c>
      <c r="H95" s="131">
        <f t="shared" si="22"/>
        <v>0</v>
      </c>
      <c r="I95" s="8">
        <f>RevReqDetR!H95</f>
        <v>491151.18000000005</v>
      </c>
      <c r="J95" s="8">
        <f>RevReqDetR!M95</f>
        <v>466124.68</v>
      </c>
      <c r="K95" s="131">
        <f t="shared" si="18"/>
        <v>25026.500000000058</v>
      </c>
      <c r="L95" s="8">
        <f>RevReqDetR!N95</f>
        <v>77750.319999999992</v>
      </c>
      <c r="M95" s="8">
        <f>RevReqDetR!AA95</f>
        <v>0</v>
      </c>
      <c r="N95" s="134">
        <f t="shared" si="23"/>
        <v>77750.319999999992</v>
      </c>
      <c r="O95" s="134">
        <f>RevReqDetR!AI95</f>
        <v>6172.9081369446421</v>
      </c>
      <c r="P95" s="8">
        <f>RevReqDetR!K95</f>
        <v>543875</v>
      </c>
      <c r="Q95" s="8">
        <f>RevReqDetR!T95</f>
        <v>0</v>
      </c>
      <c r="R95" s="8">
        <f>RevReqDetR!W95</f>
        <v>5436.0617154811716</v>
      </c>
      <c r="S95" s="8">
        <f>RevReqDetR!X95</f>
        <v>0</v>
      </c>
      <c r="T95" s="8">
        <f>RevReqDetR!Y95</f>
        <v>366400</v>
      </c>
      <c r="U95" s="134">
        <f t="shared" si="24"/>
        <v>172038.93828451878</v>
      </c>
      <c r="V95" s="134">
        <f>RevReqDetR!L95</f>
        <v>0</v>
      </c>
      <c r="W95" s="8">
        <f t="shared" si="20"/>
        <v>391750.89347902173</v>
      </c>
      <c r="Y95">
        <f t="shared" si="16"/>
        <v>19</v>
      </c>
      <c r="Z95" s="47">
        <f t="shared" si="19"/>
        <v>2</v>
      </c>
      <c r="AA95" s="8">
        <f>W95-RevReqDetR!AJ95</f>
        <v>0</v>
      </c>
      <c r="AC95" s="8"/>
    </row>
    <row r="96" spans="1:29" hidden="1" outlineLevel="1" x14ac:dyDescent="0.2">
      <c r="A96">
        <f t="shared" si="17"/>
        <v>2016</v>
      </c>
      <c r="B96" s="49">
        <v>42401</v>
      </c>
      <c r="C96" s="4">
        <f>RevReqDetR!Q96</f>
        <v>53474969.49000001</v>
      </c>
      <c r="D96" s="8">
        <f>RevReqDetR!U96</f>
        <v>332320</v>
      </c>
      <c r="E96" s="4">
        <f t="shared" si="21"/>
        <v>53807289.49000001</v>
      </c>
      <c r="F96" s="131">
        <f>RevReqDetR!E96+RevReqDetR!V96</f>
        <v>496550.99664966395</v>
      </c>
      <c r="G96" s="4">
        <f>RevReqDetR!AG96</f>
        <v>0</v>
      </c>
      <c r="H96" s="131">
        <f t="shared" si="22"/>
        <v>0</v>
      </c>
      <c r="I96" s="8">
        <f>RevReqDetR!H96</f>
        <v>490742.11999999842</v>
      </c>
      <c r="J96" s="8">
        <f>RevReqDetR!M96</f>
        <v>435557.29000000004</v>
      </c>
      <c r="K96" s="131">
        <f t="shared" si="18"/>
        <v>55184.829999998386</v>
      </c>
      <c r="L96" s="8">
        <f>RevReqDetR!N96</f>
        <v>38967.71</v>
      </c>
      <c r="M96" s="8">
        <f>RevReqDetR!AA96</f>
        <v>0</v>
      </c>
      <c r="N96" s="134">
        <f t="shared" si="23"/>
        <v>38967.71</v>
      </c>
      <c r="O96" s="134">
        <f>RevReqDetR!AI96</f>
        <v>6172.9081369446421</v>
      </c>
      <c r="P96" s="8">
        <f>RevReqDetR!K96</f>
        <v>474525</v>
      </c>
      <c r="Q96" s="8">
        <f>RevReqDetR!T96</f>
        <v>0</v>
      </c>
      <c r="R96" s="8">
        <f>RevReqDetR!W96</f>
        <v>0</v>
      </c>
      <c r="S96" s="8">
        <f>RevReqDetR!X96</f>
        <v>0</v>
      </c>
      <c r="T96" s="8">
        <f>RevReqDetR!Y96</f>
        <v>319680</v>
      </c>
      <c r="U96" s="134">
        <f t="shared" si="24"/>
        <v>154845</v>
      </c>
      <c r="V96" s="134">
        <f>RevReqDetR!L96</f>
        <v>0</v>
      </c>
      <c r="W96" s="8">
        <f t="shared" si="20"/>
        <v>331661.78478661022</v>
      </c>
      <c r="Y96">
        <f t="shared" si="16"/>
        <v>19.2</v>
      </c>
      <c r="Z96" s="47">
        <f t="shared" si="19"/>
        <v>1</v>
      </c>
      <c r="AA96" s="8">
        <f>W96-RevReqDetR!AJ96</f>
        <v>0</v>
      </c>
      <c r="AC96" s="8"/>
    </row>
    <row r="97" spans="1:29" hidden="1" outlineLevel="1" x14ac:dyDescent="0.2">
      <c r="A97">
        <f t="shared" si="17"/>
        <v>2016</v>
      </c>
      <c r="B97" s="49">
        <v>42430</v>
      </c>
      <c r="C97" s="4">
        <f>RevReqDetR!Q97</f>
        <v>53375015.669999994</v>
      </c>
      <c r="D97" s="8">
        <f>RevReqDetR!U97</f>
        <v>525140</v>
      </c>
      <c r="E97" s="4">
        <f t="shared" si="21"/>
        <v>53900155.669999994</v>
      </c>
      <c r="F97" s="131">
        <f>RevReqDetR!E97+RevReqDetR!V97</f>
        <v>498281.83968064241</v>
      </c>
      <c r="G97" s="4">
        <f>RevReqDetR!AG97</f>
        <v>0</v>
      </c>
      <c r="H97" s="131">
        <f t="shared" si="22"/>
        <v>0</v>
      </c>
      <c r="I97" s="8">
        <f>RevReqDetR!H97</f>
        <v>490946.1799999997</v>
      </c>
      <c r="J97" s="8">
        <f>RevReqDetR!M97</f>
        <v>486730.22999999992</v>
      </c>
      <c r="K97" s="131">
        <f t="shared" si="18"/>
        <v>4215.9499999997788</v>
      </c>
      <c r="L97" s="8">
        <f>RevReqDetR!N97</f>
        <v>104169.76999999999</v>
      </c>
      <c r="M97" s="8">
        <f>RevReqDetR!AA97</f>
        <v>0</v>
      </c>
      <c r="N97" s="134">
        <f t="shared" si="23"/>
        <v>104169.76999999999</v>
      </c>
      <c r="O97" s="134">
        <f>RevReqDetR!AI97</f>
        <v>6172.9081369446421</v>
      </c>
      <c r="P97" s="8">
        <f>RevReqDetR!K97</f>
        <v>590900</v>
      </c>
      <c r="Q97" s="8">
        <f>RevReqDetR!T97</f>
        <v>0</v>
      </c>
      <c r="R97" s="8">
        <f>RevReqDetR!W97</f>
        <v>0</v>
      </c>
      <c r="S97" s="8">
        <f>RevReqDetR!X97</f>
        <v>0</v>
      </c>
      <c r="T97" s="8">
        <f>RevReqDetR!Y97</f>
        <v>398080</v>
      </c>
      <c r="U97" s="134">
        <f t="shared" si="24"/>
        <v>192820</v>
      </c>
      <c r="V97" s="134">
        <f>RevReqDetR!L97</f>
        <v>0</v>
      </c>
      <c r="W97" s="8">
        <f t="shared" si="20"/>
        <v>411588.56781758729</v>
      </c>
      <c r="Y97">
        <f t="shared" si="16"/>
        <v>19.399999999999999</v>
      </c>
      <c r="Z97" s="47">
        <f t="shared" si="19"/>
        <v>2</v>
      </c>
      <c r="AA97" s="8">
        <f>W97-RevReqDetR!AJ97</f>
        <v>0</v>
      </c>
      <c r="AC97" s="8"/>
    </row>
    <row r="98" spans="1:29" hidden="1" outlineLevel="1" x14ac:dyDescent="0.2">
      <c r="A98">
        <f t="shared" si="17"/>
        <v>2016</v>
      </c>
      <c r="B98" s="49">
        <v>42461</v>
      </c>
      <c r="C98" s="4">
        <f>RevReqDetR!Q98</f>
        <v>53134089.319999985</v>
      </c>
      <c r="D98" s="8">
        <f>RevReqDetR!U98</f>
        <v>238545</v>
      </c>
      <c r="E98" s="4">
        <f t="shared" si="21"/>
        <v>53372634.319999985</v>
      </c>
      <c r="F98" s="131">
        <f>RevReqDetR!E98+RevReqDetR!V98</f>
        <v>498870.03649033332</v>
      </c>
      <c r="G98" s="4">
        <f>RevReqDetR!AG98</f>
        <v>0</v>
      </c>
      <c r="H98" s="131">
        <f t="shared" si="22"/>
        <v>0</v>
      </c>
      <c r="I98" s="8">
        <f>RevReqDetR!H98</f>
        <v>490098.64999999997</v>
      </c>
      <c r="J98" s="8">
        <f>RevReqDetR!M98</f>
        <v>532608.29</v>
      </c>
      <c r="K98" s="131">
        <f t="shared" si="18"/>
        <v>-42509.640000000072</v>
      </c>
      <c r="L98" s="8">
        <f>RevReqDetR!N98</f>
        <v>198416.71000000008</v>
      </c>
      <c r="M98" s="8">
        <f>RevReqDetR!AA98</f>
        <v>0</v>
      </c>
      <c r="N98" s="134">
        <f t="shared" si="23"/>
        <v>198416.71000000008</v>
      </c>
      <c r="O98" s="134">
        <f>RevReqDetR!AI98</f>
        <v>6172.9081369446421</v>
      </c>
      <c r="P98" s="8">
        <f>RevReqDetR!K98</f>
        <v>731025</v>
      </c>
      <c r="Q98" s="8">
        <f>RevReqDetR!T98</f>
        <v>0</v>
      </c>
      <c r="R98" s="8">
        <f>RevReqDetR!W98</f>
        <v>3403.8407456510386</v>
      </c>
      <c r="S98" s="8">
        <f>RevReqDetR!X98</f>
        <v>0</v>
      </c>
      <c r="T98" s="8">
        <f>RevReqDetR!Y98</f>
        <v>492480</v>
      </c>
      <c r="U98" s="134">
        <f t="shared" si="24"/>
        <v>235141.15925434895</v>
      </c>
      <c r="V98" s="134">
        <f>RevReqDetR!L98</f>
        <v>0</v>
      </c>
      <c r="W98" s="8">
        <f t="shared" si="20"/>
        <v>510828.13537292916</v>
      </c>
      <c r="Y98">
        <f t="shared" si="16"/>
        <v>19.600000000000001</v>
      </c>
      <c r="Z98" s="47">
        <f t="shared" si="19"/>
        <v>2</v>
      </c>
      <c r="AA98" s="8">
        <f>W98-RevReqDetR!AJ98</f>
        <v>0</v>
      </c>
      <c r="AC98" s="8"/>
    </row>
    <row r="99" spans="1:29" hidden="1" outlineLevel="1" x14ac:dyDescent="0.2">
      <c r="A99">
        <f t="shared" si="17"/>
        <v>2016</v>
      </c>
      <c r="B99" s="49">
        <v>42491</v>
      </c>
      <c r="C99" s="4">
        <f>RevReqDetR!Q99</f>
        <v>52596536.319999985</v>
      </c>
      <c r="D99" s="8">
        <f>RevReqDetR!U99</f>
        <v>573190</v>
      </c>
      <c r="E99" s="4">
        <f t="shared" si="21"/>
        <v>53169726.319999985</v>
      </c>
      <c r="F99" s="131">
        <f>RevReqDetR!E99+RevReqDetR!V99</f>
        <v>494284.14575706836</v>
      </c>
      <c r="G99" s="4">
        <f>RevReqDetR!AG99</f>
        <v>0</v>
      </c>
      <c r="H99" s="131">
        <f t="shared" si="22"/>
        <v>0</v>
      </c>
      <c r="I99" s="8">
        <f>RevReqDetR!H99</f>
        <v>487971.99999999988</v>
      </c>
      <c r="J99" s="8">
        <f>RevReqDetR!M99</f>
        <v>530747.1</v>
      </c>
      <c r="K99" s="131">
        <f t="shared" si="18"/>
        <v>-42775.100000000093</v>
      </c>
      <c r="L99" s="8">
        <f>RevReqDetR!N99</f>
        <v>494777.90000000008</v>
      </c>
      <c r="M99" s="8">
        <f>RevReqDetR!AA99</f>
        <v>0</v>
      </c>
      <c r="N99" s="134">
        <f t="shared" si="23"/>
        <v>494777.90000000008</v>
      </c>
      <c r="O99" s="134">
        <f>RevReqDetR!AI99</f>
        <v>6172.9081369446421</v>
      </c>
      <c r="P99" s="8">
        <f>RevReqDetR!K99</f>
        <v>1025525</v>
      </c>
      <c r="Q99" s="8">
        <f>RevReqDetR!T99</f>
        <v>0</v>
      </c>
      <c r="R99" s="8">
        <f>RevReqDetR!W99</f>
        <v>0</v>
      </c>
      <c r="S99" s="8">
        <f>RevReqDetR!X99</f>
        <v>0</v>
      </c>
      <c r="T99" s="8">
        <f>RevReqDetR!Y99</f>
        <v>690880</v>
      </c>
      <c r="U99" s="134">
        <f t="shared" si="24"/>
        <v>334645</v>
      </c>
      <c r="V99" s="134">
        <f>RevReqDetR!L99</f>
        <v>0</v>
      </c>
      <c r="W99" s="8">
        <f t="shared" si="20"/>
        <v>703365.05389401328</v>
      </c>
      <c r="Y99">
        <f t="shared" si="16"/>
        <v>19.8</v>
      </c>
      <c r="Z99" s="47">
        <f t="shared" si="19"/>
        <v>2</v>
      </c>
      <c r="AA99" s="8">
        <f>W99-RevReqDetR!AJ99</f>
        <v>0</v>
      </c>
      <c r="AC99" s="8"/>
    </row>
    <row r="100" spans="1:29" hidden="1" outlineLevel="1" x14ac:dyDescent="0.2">
      <c r="A100">
        <f t="shared" si="17"/>
        <v>2016</v>
      </c>
      <c r="B100" s="49">
        <v>42522</v>
      </c>
      <c r="C100" s="4">
        <f>RevReqDetR!Q100</f>
        <v>51921596.920000017</v>
      </c>
      <c r="D100" s="8">
        <f>RevReqDetR!U100</f>
        <v>951080</v>
      </c>
      <c r="E100" s="4">
        <f t="shared" si="21"/>
        <v>52872676.920000017</v>
      </c>
      <c r="F100" s="131">
        <f>RevReqDetR!E100+RevReqDetR!V100</f>
        <v>492303.70029298519</v>
      </c>
      <c r="G100" s="4">
        <f>RevReqDetR!AG100</f>
        <v>0</v>
      </c>
      <c r="H100" s="131">
        <f t="shared" si="22"/>
        <v>0</v>
      </c>
      <c r="I100" s="8">
        <f>RevReqDetR!H100</f>
        <v>483110.60000000003</v>
      </c>
      <c r="J100" s="8">
        <f>RevReqDetR!M100</f>
        <v>483495.06</v>
      </c>
      <c r="K100" s="131">
        <f t="shared" si="18"/>
        <v>-384.45999999996275</v>
      </c>
      <c r="L100" s="8">
        <f>RevReqDetR!N100</f>
        <v>674554.93999999971</v>
      </c>
      <c r="M100" s="8">
        <f>RevReqDetR!AA100</f>
        <v>0</v>
      </c>
      <c r="N100" s="134">
        <f t="shared" si="23"/>
        <v>674554.93999999971</v>
      </c>
      <c r="O100" s="134">
        <f>RevReqDetR!AI100</f>
        <v>6172.9081369446421</v>
      </c>
      <c r="P100" s="8">
        <f>RevReqDetR!K100</f>
        <v>1158050</v>
      </c>
      <c r="Q100" s="8">
        <f>RevReqDetR!T100</f>
        <v>0</v>
      </c>
      <c r="R100" s="8">
        <f>RevReqDetR!W100</f>
        <v>0</v>
      </c>
      <c r="S100" s="8">
        <f>RevReqDetR!X100</f>
        <v>0</v>
      </c>
      <c r="T100" s="8">
        <f>RevReqDetR!Y100</f>
        <v>780160</v>
      </c>
      <c r="U100" s="134">
        <f t="shared" si="24"/>
        <v>377890</v>
      </c>
      <c r="V100" s="134">
        <f>RevReqDetR!L100</f>
        <v>0</v>
      </c>
      <c r="W100" s="8">
        <f t="shared" si="20"/>
        <v>795526.00842992961</v>
      </c>
      <c r="Y100">
        <f t="shared" si="16"/>
        <v>20</v>
      </c>
      <c r="Z100" s="47">
        <f t="shared" si="19"/>
        <v>2</v>
      </c>
      <c r="AA100" s="8">
        <f>W100-RevReqDetR!AJ100</f>
        <v>0</v>
      </c>
      <c r="AC100" s="8"/>
    </row>
    <row r="101" spans="1:29" hidden="1" outlineLevel="1" x14ac:dyDescent="0.2">
      <c r="A101">
        <f t="shared" si="17"/>
        <v>2016</v>
      </c>
      <c r="B101" s="49">
        <v>42552</v>
      </c>
      <c r="C101" s="4">
        <f>RevReqDetR!Q101</f>
        <v>51017854.140000001</v>
      </c>
      <c r="D101" s="8">
        <f>RevReqDetR!U101</f>
        <v>450585</v>
      </c>
      <c r="E101" s="4">
        <f t="shared" si="21"/>
        <v>51468439.140000001</v>
      </c>
      <c r="F101" s="131">
        <f>RevReqDetR!E101+RevReqDetR!V101</f>
        <v>489527.7629705366</v>
      </c>
      <c r="G101" s="4">
        <f>RevReqDetR!AG101</f>
        <v>0</v>
      </c>
      <c r="H101" s="131">
        <f t="shared" si="22"/>
        <v>0</v>
      </c>
      <c r="I101" s="8">
        <f>RevReqDetR!H101</f>
        <v>477005.24000000005</v>
      </c>
      <c r="J101" s="8">
        <f>RevReqDetR!M101</f>
        <v>477588.16000000003</v>
      </c>
      <c r="K101" s="131">
        <f t="shared" si="18"/>
        <v>-582.9199999999837</v>
      </c>
      <c r="L101" s="8">
        <f>RevReqDetR!N101</f>
        <v>903159.85999999987</v>
      </c>
      <c r="M101" s="8">
        <f>RevReqDetR!AA101</f>
        <v>0</v>
      </c>
      <c r="N101" s="134">
        <f t="shared" si="23"/>
        <v>903159.85999999987</v>
      </c>
      <c r="O101" s="134">
        <f>RevReqDetR!AI101</f>
        <v>6172.9081369446421</v>
      </c>
      <c r="P101" s="8">
        <f>RevReqDetR!K101</f>
        <v>1380748.02</v>
      </c>
      <c r="Q101" s="8">
        <f>RevReqDetR!T101</f>
        <v>0</v>
      </c>
      <c r="R101" s="8">
        <f>RevReqDetR!W101</f>
        <v>4152.3989984435275</v>
      </c>
      <c r="S101" s="8">
        <f>RevReqDetR!X101</f>
        <v>0</v>
      </c>
      <c r="T101" s="8">
        <f>RevReqDetR!Y101</f>
        <v>930163.02</v>
      </c>
      <c r="U101" s="134">
        <f t="shared" si="24"/>
        <v>446432.6010015565</v>
      </c>
      <c r="V101" s="134">
        <f>RevReqDetR!L101</f>
        <v>0</v>
      </c>
      <c r="W101" s="8">
        <f t="shared" si="20"/>
        <v>953010.85010592476</v>
      </c>
      <c r="Y101">
        <f t="shared" si="16"/>
        <v>20.2</v>
      </c>
      <c r="Z101" s="47">
        <f t="shared" si="19"/>
        <v>1</v>
      </c>
      <c r="AA101" s="8">
        <f>W101-RevReqDetR!AJ101</f>
        <v>0</v>
      </c>
      <c r="AC101" s="8"/>
    </row>
    <row r="102" spans="1:29" hidden="1" outlineLevel="1" x14ac:dyDescent="0.2">
      <c r="A102">
        <f t="shared" si="17"/>
        <v>2016</v>
      </c>
      <c r="B102" s="49">
        <v>42583</v>
      </c>
      <c r="C102" s="4">
        <f>RevReqDetR!Q102</f>
        <v>50136780.43</v>
      </c>
      <c r="D102" s="8">
        <f>RevReqDetR!U102</f>
        <v>891250</v>
      </c>
      <c r="E102" s="4">
        <f t="shared" si="21"/>
        <v>51028030.43</v>
      </c>
      <c r="F102" s="131">
        <f>RevReqDetR!E102+RevReqDetR!V102</f>
        <v>476724.43315551366</v>
      </c>
      <c r="G102" s="4">
        <f>RevReqDetR!AG102</f>
        <v>0</v>
      </c>
      <c r="H102" s="131">
        <f t="shared" si="22"/>
        <v>0</v>
      </c>
      <c r="I102" s="8">
        <f>RevReqDetR!H102</f>
        <v>468807.48999999993</v>
      </c>
      <c r="J102" s="8">
        <f>RevReqDetR!M102</f>
        <v>468875.35</v>
      </c>
      <c r="K102" s="131">
        <f t="shared" si="18"/>
        <v>-67.860000000044238</v>
      </c>
      <c r="L102" s="8">
        <f>RevReqDetR!N102</f>
        <v>881005.85</v>
      </c>
      <c r="M102" s="8">
        <f>RevReqDetR!AA102</f>
        <v>0</v>
      </c>
      <c r="N102" s="134">
        <f t="shared" si="23"/>
        <v>881005.85</v>
      </c>
      <c r="O102" s="134">
        <f>RevReqDetR!AI102</f>
        <v>6172.9081369446421</v>
      </c>
      <c r="P102" s="8">
        <f>RevReqDetR!K102</f>
        <v>1349881.2</v>
      </c>
      <c r="Q102" s="8">
        <f>RevReqDetR!T102</f>
        <v>0</v>
      </c>
      <c r="R102" s="8">
        <f>RevReqDetR!W102</f>
        <v>0</v>
      </c>
      <c r="S102" s="8">
        <f>RevReqDetR!X102</f>
        <v>0</v>
      </c>
      <c r="T102" s="8">
        <f>RevReqDetR!Y102</f>
        <v>909216.2</v>
      </c>
      <c r="U102" s="134">
        <f t="shared" si="24"/>
        <v>440665</v>
      </c>
      <c r="V102" s="134">
        <f>RevReqDetR!L102</f>
        <v>0</v>
      </c>
      <c r="W102" s="8">
        <f t="shared" si="20"/>
        <v>923306.05129245855</v>
      </c>
      <c r="Y102">
        <f t="shared" si="16"/>
        <v>20.399999999999999</v>
      </c>
      <c r="Z102" s="47">
        <f t="shared" si="19"/>
        <v>2</v>
      </c>
      <c r="AA102" s="8">
        <f>W102-RevReqDetR!AJ102</f>
        <v>0</v>
      </c>
      <c r="AC102" s="8"/>
    </row>
    <row r="103" spans="1:29" hidden="1" outlineLevel="1" x14ac:dyDescent="0.2">
      <c r="A103">
        <f t="shared" si="17"/>
        <v>2016</v>
      </c>
      <c r="B103" s="49">
        <v>42614</v>
      </c>
      <c r="C103" s="4">
        <f>RevReqDetR!Q103</f>
        <v>49260465.140000015</v>
      </c>
      <c r="D103" s="8">
        <f>RevReqDetR!U103</f>
        <v>1327575</v>
      </c>
      <c r="E103" s="4">
        <f t="shared" si="21"/>
        <v>50588040.140000015</v>
      </c>
      <c r="F103" s="131">
        <f>RevReqDetR!E103+RevReqDetR!V103</f>
        <v>472452.67873490282</v>
      </c>
      <c r="G103" s="4">
        <f>RevReqDetR!AG103</f>
        <v>0</v>
      </c>
      <c r="H103" s="131">
        <f t="shared" si="22"/>
        <v>0</v>
      </c>
      <c r="I103" s="8">
        <f>RevReqDetR!H103</f>
        <v>460809.70999999985</v>
      </c>
      <c r="J103" s="8">
        <f>RevReqDetR!M103</f>
        <v>460878.51999999984</v>
      </c>
      <c r="K103" s="131">
        <f t="shared" si="18"/>
        <v>-68.809999999997672</v>
      </c>
      <c r="L103" s="8">
        <f>RevReqDetR!N103</f>
        <v>876246.4800000001</v>
      </c>
      <c r="M103" s="8">
        <f>RevReqDetR!AA103</f>
        <v>0</v>
      </c>
      <c r="N103" s="134">
        <f t="shared" si="23"/>
        <v>876246.4800000001</v>
      </c>
      <c r="O103" s="134">
        <f>RevReqDetR!AI103</f>
        <v>6172.9081369446421</v>
      </c>
      <c r="P103" s="8">
        <f>RevReqDetR!K103</f>
        <v>1337125</v>
      </c>
      <c r="Q103" s="8">
        <f>RevReqDetR!T103</f>
        <v>0</v>
      </c>
      <c r="R103" s="8">
        <f>RevReqDetR!W103</f>
        <v>0</v>
      </c>
      <c r="S103" s="8">
        <f>RevReqDetR!X103</f>
        <v>0</v>
      </c>
      <c r="T103" s="8">
        <f>RevReqDetR!Y103</f>
        <v>900800</v>
      </c>
      <c r="U103" s="134">
        <f t="shared" si="24"/>
        <v>436325</v>
      </c>
      <c r="V103" s="134">
        <f>RevReqDetR!L103</f>
        <v>0</v>
      </c>
      <c r="W103" s="8">
        <f t="shared" si="20"/>
        <v>918615.87687184755</v>
      </c>
      <c r="Y103">
        <f t="shared" si="16"/>
        <v>20.6</v>
      </c>
      <c r="Z103" s="47">
        <f t="shared" si="19"/>
        <v>2</v>
      </c>
      <c r="AA103" s="8">
        <f>W103-RevReqDetR!AJ103</f>
        <v>0</v>
      </c>
      <c r="AC103" s="8"/>
    </row>
    <row r="104" spans="1:29" hidden="1" outlineLevel="1" x14ac:dyDescent="0.2">
      <c r="A104">
        <f t="shared" si="17"/>
        <v>2016</v>
      </c>
      <c r="B104" s="49">
        <v>42644</v>
      </c>
      <c r="C104" s="4">
        <f>RevReqDetR!Q104</f>
        <v>48476888.160000019</v>
      </c>
      <c r="D104" s="8">
        <f>RevReqDetR!U104</f>
        <v>403465</v>
      </c>
      <c r="E104" s="4">
        <f t="shared" si="21"/>
        <v>48880353.160000019</v>
      </c>
      <c r="F104" s="131">
        <f>RevReqDetR!E104+RevReqDetR!V104</f>
        <v>468313.84930592816</v>
      </c>
      <c r="G104" s="4">
        <f>RevReqDetR!AG104</f>
        <v>0</v>
      </c>
      <c r="H104" s="131">
        <f t="shared" si="22"/>
        <v>0</v>
      </c>
      <c r="I104" s="8">
        <f>RevReqDetR!H104</f>
        <v>452848.02000000008</v>
      </c>
      <c r="J104" s="8">
        <f>RevReqDetR!M104</f>
        <v>452765.21000000008</v>
      </c>
      <c r="K104" s="131">
        <f t="shared" si="18"/>
        <v>82.809999999997672</v>
      </c>
      <c r="L104" s="8">
        <f>RevReqDetR!N104</f>
        <v>783659.79</v>
      </c>
      <c r="M104" s="8">
        <f>RevReqDetR!AA104</f>
        <v>0</v>
      </c>
      <c r="N104" s="134">
        <f t="shared" si="23"/>
        <v>783659.79</v>
      </c>
      <c r="O104" s="134">
        <f>RevReqDetR!AI104</f>
        <v>5322.595693489684</v>
      </c>
      <c r="P104" s="8">
        <f>RevReqDetR!K104</f>
        <v>1236425</v>
      </c>
      <c r="Q104" s="8">
        <f>RevReqDetR!T104</f>
        <v>0</v>
      </c>
      <c r="R104" s="8">
        <f>RevReqDetR!W104</f>
        <v>4992.7733874163696</v>
      </c>
      <c r="S104" s="8">
        <f>RevReqDetR!X104</f>
        <v>0</v>
      </c>
      <c r="T104" s="8">
        <f>RevReqDetR!Y104</f>
        <v>832960</v>
      </c>
      <c r="U104" s="134">
        <f t="shared" si="24"/>
        <v>398472.22661258373</v>
      </c>
      <c r="V104" s="134">
        <f>RevReqDetR!L104</f>
        <v>0</v>
      </c>
      <c r="W104" s="8">
        <f t="shared" si="20"/>
        <v>858741.19838683424</v>
      </c>
      <c r="Y104">
        <f t="shared" si="16"/>
        <v>20.8</v>
      </c>
      <c r="Z104" s="47">
        <f t="shared" si="19"/>
        <v>2</v>
      </c>
      <c r="AA104" s="8">
        <f>W104-RevReqDetR!AJ104</f>
        <v>0</v>
      </c>
      <c r="AC104" s="8"/>
    </row>
    <row r="105" spans="1:29" hidden="1" outlineLevel="1" x14ac:dyDescent="0.2">
      <c r="A105">
        <f t="shared" si="17"/>
        <v>2016</v>
      </c>
      <c r="B105" s="49">
        <v>42675</v>
      </c>
      <c r="C105" s="4">
        <f>RevReqDetR!Q105</f>
        <v>47872336.380000003</v>
      </c>
      <c r="D105" s="8">
        <f>RevReqDetR!U105</f>
        <v>746325</v>
      </c>
      <c r="E105" s="4">
        <f t="shared" si="21"/>
        <v>48618661.380000003</v>
      </c>
      <c r="F105" s="131">
        <f>RevReqDetR!E105+RevReqDetR!V105</f>
        <v>452602.25870207074</v>
      </c>
      <c r="G105" s="4">
        <f>RevReqDetR!AG105</f>
        <v>0</v>
      </c>
      <c r="H105" s="131">
        <f t="shared" si="22"/>
        <v>0</v>
      </c>
      <c r="I105" s="8">
        <f>RevReqDetR!H105</f>
        <v>445751.12999999995</v>
      </c>
      <c r="J105" s="8">
        <f>RevReqDetR!M105</f>
        <v>445216.27999999997</v>
      </c>
      <c r="K105" s="131">
        <f t="shared" si="18"/>
        <v>534.84999999997672</v>
      </c>
      <c r="L105" s="8">
        <f>RevReqDetR!N105</f>
        <v>605086.63000000012</v>
      </c>
      <c r="M105" s="8">
        <f>RevReqDetR!AA105</f>
        <v>0</v>
      </c>
      <c r="N105" s="134">
        <f t="shared" si="23"/>
        <v>605086.63000000012</v>
      </c>
      <c r="O105" s="134">
        <f>RevReqDetR!AI105</f>
        <v>5322.595693489684</v>
      </c>
      <c r="P105" s="8">
        <f>RevReqDetR!K105</f>
        <v>1050302.9099999999</v>
      </c>
      <c r="Q105" s="8">
        <f>RevReqDetR!T105</f>
        <v>0</v>
      </c>
      <c r="R105" s="8">
        <f>RevReqDetR!W105</f>
        <v>0</v>
      </c>
      <c r="S105" s="8">
        <f>RevReqDetR!X105</f>
        <v>0</v>
      </c>
      <c r="T105" s="8">
        <f>RevReqDetR!Y105</f>
        <v>707520</v>
      </c>
      <c r="U105" s="134">
        <f t="shared" si="24"/>
        <v>342782.90999999992</v>
      </c>
      <c r="V105" s="134">
        <f>RevReqDetR!L105</f>
        <v>0</v>
      </c>
      <c r="W105" s="8">
        <f t="shared" si="20"/>
        <v>719693.7243955608</v>
      </c>
      <c r="Y105">
        <f t="shared" si="16"/>
        <v>21</v>
      </c>
      <c r="Z105" s="47">
        <f t="shared" si="19"/>
        <v>2</v>
      </c>
      <c r="AA105" s="8">
        <f>W105-RevReqDetR!AJ105</f>
        <v>0</v>
      </c>
      <c r="AC105" s="8"/>
    </row>
    <row r="106" spans="1:29" hidden="1" outlineLevel="1" x14ac:dyDescent="0.2">
      <c r="A106">
        <f t="shared" si="17"/>
        <v>2016</v>
      </c>
      <c r="B106" s="49">
        <v>42705</v>
      </c>
      <c r="C106" s="4">
        <f>RevReqDetR!Q106</f>
        <v>47461896.220000006</v>
      </c>
      <c r="D106" s="8">
        <f>RevReqDetR!U106</f>
        <v>1024240</v>
      </c>
      <c r="E106" s="4">
        <f t="shared" si="21"/>
        <v>48486136.220000006</v>
      </c>
      <c r="F106" s="131">
        <f>RevReqDetR!E106+RevReqDetR!V106</f>
        <v>450343.28826374328</v>
      </c>
      <c r="G106" s="4">
        <f>RevReqDetR!AG106</f>
        <v>0</v>
      </c>
      <c r="H106" s="131">
        <f t="shared" si="22"/>
        <v>0</v>
      </c>
      <c r="I106" s="8">
        <f>RevReqDetR!H106</f>
        <v>440274.50000000012</v>
      </c>
      <c r="J106" s="8">
        <f>RevReqDetR!M106</f>
        <v>440261.96000000014</v>
      </c>
      <c r="K106" s="131">
        <f t="shared" si="18"/>
        <v>12.539999999979045</v>
      </c>
      <c r="L106" s="8">
        <f>RevReqDetR!N106</f>
        <v>410452.6999999999</v>
      </c>
      <c r="M106" s="8">
        <f>RevReqDetR!AA106</f>
        <v>0</v>
      </c>
      <c r="N106" s="134">
        <f t="shared" si="23"/>
        <v>410452.6999999999</v>
      </c>
      <c r="O106" s="134">
        <f>RevReqDetR!AI106</f>
        <v>5322.595693489684</v>
      </c>
      <c r="P106" s="8">
        <f>RevReqDetR!K106</f>
        <v>850714.66</v>
      </c>
      <c r="Q106" s="8">
        <f>RevReqDetR!T106</f>
        <v>0</v>
      </c>
      <c r="R106" s="8">
        <f>RevReqDetR!W106</f>
        <v>0</v>
      </c>
      <c r="S106" s="8">
        <f>RevReqDetR!X106</f>
        <v>0</v>
      </c>
      <c r="T106" s="8">
        <f>RevReqDetR!Y106</f>
        <v>572991.61</v>
      </c>
      <c r="U106" s="134">
        <f t="shared" si="24"/>
        <v>277723.05000000005</v>
      </c>
      <c r="V106" s="134">
        <f>RevReqDetR!L106</f>
        <v>0</v>
      </c>
      <c r="W106" s="8">
        <f t="shared" si="20"/>
        <v>588382.9939572328</v>
      </c>
      <c r="Y106">
        <f t="shared" si="16"/>
        <v>21.2</v>
      </c>
      <c r="Z106" s="47">
        <f t="shared" si="19"/>
        <v>1</v>
      </c>
      <c r="AA106" s="8">
        <f>W106-RevReqDetR!AJ106</f>
        <v>0</v>
      </c>
      <c r="AC106" s="8"/>
    </row>
    <row r="107" spans="1:29" hidden="1" outlineLevel="1" x14ac:dyDescent="0.2">
      <c r="A107">
        <f t="shared" si="17"/>
        <v>2017</v>
      </c>
      <c r="B107" s="49">
        <v>42736</v>
      </c>
      <c r="C107" s="4">
        <f>RevReqDetR!Q107</f>
        <v>47362686.230000019</v>
      </c>
      <c r="D107" s="8">
        <f>RevReqDetR!U107</f>
        <v>174840</v>
      </c>
      <c r="E107" s="4">
        <f t="shared" si="21"/>
        <v>47537526.230000019</v>
      </c>
      <c r="F107" s="131">
        <f>RevReqDetR!E107+RevReqDetR!V107</f>
        <v>448822.62781759351</v>
      </c>
      <c r="G107" s="4">
        <f>RevReqDetR!AG107</f>
        <v>0</v>
      </c>
      <c r="H107" s="131">
        <f t="shared" si="22"/>
        <v>0</v>
      </c>
      <c r="I107" s="8">
        <f>RevReqDetR!H107</f>
        <v>436590.00999999995</v>
      </c>
      <c r="J107" s="8">
        <f>RevReqDetR!M107</f>
        <v>425659.99</v>
      </c>
      <c r="K107" s="131">
        <f t="shared" si="18"/>
        <v>10930.01999999996</v>
      </c>
      <c r="L107" s="8">
        <f>RevReqDetR!N107</f>
        <v>110140.01000000004</v>
      </c>
      <c r="M107" s="8">
        <f>RevReqDetR!AA107</f>
        <v>0</v>
      </c>
      <c r="N107" s="134">
        <f t="shared" si="23"/>
        <v>110140.01000000004</v>
      </c>
      <c r="O107" s="134">
        <f>RevReqDetR!AI107</f>
        <v>5322.595693489684</v>
      </c>
      <c r="P107" s="8">
        <f>RevReqDetR!K107</f>
        <v>535800</v>
      </c>
      <c r="Q107" s="8">
        <f>RevReqDetR!T107</f>
        <v>0</v>
      </c>
      <c r="R107" s="8">
        <f>RevReqDetR!W107</f>
        <v>4814.9497304385832</v>
      </c>
      <c r="S107" s="8">
        <f>RevReqDetR!X107</f>
        <v>0</v>
      </c>
      <c r="T107" s="8">
        <f>RevReqDetR!Y107</f>
        <v>360960</v>
      </c>
      <c r="U107" s="134">
        <f t="shared" si="24"/>
        <v>170025.05026956147</v>
      </c>
      <c r="V107" s="134">
        <f>RevReqDetR!L107</f>
        <v>0</v>
      </c>
      <c r="W107" s="8">
        <f t="shared" si="20"/>
        <v>383330.1632415218</v>
      </c>
      <c r="Y107">
        <f t="shared" si="16"/>
        <v>21.4</v>
      </c>
      <c r="Z107" s="47">
        <f t="shared" ref="Z107:Z139" si="25">IF(INT(Y106)-Y106=0,1,2)</f>
        <v>2</v>
      </c>
      <c r="AA107" s="8">
        <f>W107-RevReqDetR!AJ107</f>
        <v>0</v>
      </c>
      <c r="AC107" s="8"/>
    </row>
    <row r="108" spans="1:29" hidden="1" outlineLevel="1" x14ac:dyDescent="0.2">
      <c r="A108">
        <f t="shared" si="17"/>
        <v>2017</v>
      </c>
      <c r="B108" s="49">
        <v>42767</v>
      </c>
      <c r="C108" s="4">
        <f>RevReqDetR!Q108</f>
        <v>47325967.970000014</v>
      </c>
      <c r="D108" s="8">
        <f>RevReqDetR!U108</f>
        <v>329065</v>
      </c>
      <c r="E108" s="4">
        <f t="shared" si="21"/>
        <v>47655032.970000014</v>
      </c>
      <c r="F108" s="131">
        <f>RevReqDetR!E108+RevReqDetR!V108</f>
        <v>440035.05918057624</v>
      </c>
      <c r="G108" s="4">
        <f>RevReqDetR!AG108</f>
        <v>0</v>
      </c>
      <c r="H108" s="131">
        <f t="shared" si="22"/>
        <v>0</v>
      </c>
      <c r="I108" s="8">
        <f>RevReqDetR!H108</f>
        <v>435738.25999999978</v>
      </c>
      <c r="J108" s="8">
        <f>RevReqDetR!M108</f>
        <v>402071.88</v>
      </c>
      <c r="K108" s="131">
        <f t="shared" si="18"/>
        <v>33666.379999999772</v>
      </c>
      <c r="L108" s="8">
        <f>RevReqDetR!N108</f>
        <v>70384.639999999999</v>
      </c>
      <c r="M108" s="8">
        <f>RevReqDetR!AA108</f>
        <v>0</v>
      </c>
      <c r="N108" s="134">
        <f t="shared" si="23"/>
        <v>70384.639999999999</v>
      </c>
      <c r="O108" s="134">
        <f>RevReqDetR!AI108</f>
        <v>5322.595693489684</v>
      </c>
      <c r="P108" s="8">
        <f>RevReqDetR!K108</f>
        <v>472456.52</v>
      </c>
      <c r="Q108" s="8">
        <f>RevReqDetR!T108</f>
        <v>0</v>
      </c>
      <c r="R108" s="8">
        <f>RevReqDetR!W108</f>
        <v>0</v>
      </c>
      <c r="S108" s="8">
        <f>RevReqDetR!X108</f>
        <v>0</v>
      </c>
      <c r="T108" s="8">
        <f>RevReqDetR!Y108</f>
        <v>318231.52</v>
      </c>
      <c r="U108" s="134">
        <f t="shared" si="24"/>
        <v>154225</v>
      </c>
      <c r="V108" s="134">
        <f>RevReqDetR!L108</f>
        <v>0</v>
      </c>
      <c r="W108" s="8">
        <f t="shared" si="20"/>
        <v>327850.91487406619</v>
      </c>
      <c r="Y108">
        <f t="shared" si="16"/>
        <v>21.6</v>
      </c>
      <c r="Z108" s="47">
        <f t="shared" si="25"/>
        <v>2</v>
      </c>
      <c r="AA108" s="8">
        <f>W108-RevReqDetR!AJ108</f>
        <v>0</v>
      </c>
      <c r="AC108" s="8"/>
    </row>
    <row r="109" spans="1:29" hidden="1" outlineLevel="1" x14ac:dyDescent="0.2">
      <c r="A109">
        <f t="shared" si="17"/>
        <v>2017</v>
      </c>
      <c r="B109" s="49">
        <v>42795</v>
      </c>
      <c r="C109" s="4">
        <f>RevReqDetR!Q109</f>
        <v>47174808.510000013</v>
      </c>
      <c r="D109" s="8">
        <f>RevReqDetR!U109</f>
        <v>520490</v>
      </c>
      <c r="E109" s="4">
        <f t="shared" si="21"/>
        <v>47695298.510000013</v>
      </c>
      <c r="F109" s="131">
        <f>RevReqDetR!E109+RevReqDetR!V109</f>
        <v>441321.38620545313</v>
      </c>
      <c r="G109" s="4">
        <f>RevReqDetR!AG109</f>
        <v>0</v>
      </c>
      <c r="H109" s="131">
        <f t="shared" si="22"/>
        <v>0</v>
      </c>
      <c r="I109" s="8">
        <f>RevReqDetR!H109</f>
        <v>435450.27999999997</v>
      </c>
      <c r="J109" s="8">
        <f>RevReqDetR!M109</f>
        <v>441427.99000000005</v>
      </c>
      <c r="K109" s="131">
        <f t="shared" si="18"/>
        <v>-5977.7100000000792</v>
      </c>
      <c r="L109" s="8">
        <f>RevReqDetR!N109</f>
        <v>145181.75000000003</v>
      </c>
      <c r="M109" s="8">
        <f>RevReqDetR!AA109</f>
        <v>0</v>
      </c>
      <c r="N109" s="134">
        <f t="shared" si="23"/>
        <v>145181.75000000003</v>
      </c>
      <c r="O109" s="134">
        <f>RevReqDetR!AI109</f>
        <v>5322.595693489684</v>
      </c>
      <c r="P109" s="8">
        <f>RevReqDetR!K109</f>
        <v>586609.74</v>
      </c>
      <c r="Q109" s="8">
        <f>RevReqDetR!T109</f>
        <v>0</v>
      </c>
      <c r="R109" s="8">
        <f>RevReqDetR!W109</f>
        <v>0</v>
      </c>
      <c r="S109" s="8">
        <f>RevReqDetR!X109</f>
        <v>0</v>
      </c>
      <c r="T109" s="8">
        <f>RevReqDetR!Y109</f>
        <v>395184.74</v>
      </c>
      <c r="U109" s="134">
        <f t="shared" si="24"/>
        <v>191425</v>
      </c>
      <c r="V109" s="134">
        <f>RevReqDetR!L109</f>
        <v>0</v>
      </c>
      <c r="W109" s="8">
        <f t="shared" si="20"/>
        <v>406378.44189894293</v>
      </c>
      <c r="Y109">
        <f t="shared" si="16"/>
        <v>21.8</v>
      </c>
      <c r="Z109" s="47">
        <f t="shared" si="25"/>
        <v>2</v>
      </c>
      <c r="AA109" s="8">
        <f>W109-RevReqDetR!AJ109</f>
        <v>0</v>
      </c>
      <c r="AC109" s="8"/>
    </row>
    <row r="110" spans="1:29" hidden="1" outlineLevel="1" x14ac:dyDescent="0.2">
      <c r="A110">
        <f t="shared" si="17"/>
        <v>2017</v>
      </c>
      <c r="B110" s="49">
        <v>42826</v>
      </c>
      <c r="C110" s="4">
        <f>RevReqDetR!Q110</f>
        <v>46888567.920000017</v>
      </c>
      <c r="D110" s="8">
        <f>RevReqDetR!U110</f>
        <v>235135</v>
      </c>
      <c r="E110" s="4">
        <f t="shared" si="21"/>
        <v>47123702.920000017</v>
      </c>
      <c r="F110" s="131">
        <f>RevReqDetR!E110+RevReqDetR!V110</f>
        <v>441424.65644368541</v>
      </c>
      <c r="G110" s="4">
        <f>RevReqDetR!AG110</f>
        <v>0</v>
      </c>
      <c r="H110" s="131">
        <f t="shared" si="22"/>
        <v>0</v>
      </c>
      <c r="I110" s="8">
        <f>RevReqDetR!H110</f>
        <v>434134.65000000159</v>
      </c>
      <c r="J110" s="8">
        <f>RevReqDetR!M110</f>
        <v>465088.94999999984</v>
      </c>
      <c r="K110" s="131">
        <f t="shared" si="18"/>
        <v>-30954.299999998242</v>
      </c>
      <c r="L110" s="8">
        <f>RevReqDetR!N110</f>
        <v>255286.29</v>
      </c>
      <c r="M110" s="8">
        <f>RevReqDetR!AA110</f>
        <v>0</v>
      </c>
      <c r="N110" s="134">
        <f t="shared" si="23"/>
        <v>255286.29</v>
      </c>
      <c r="O110" s="134">
        <f>RevReqDetR!AI110</f>
        <v>5322.595693489684</v>
      </c>
      <c r="P110" s="8">
        <f>RevReqDetR!K110</f>
        <v>720375.24</v>
      </c>
      <c r="Q110" s="8">
        <f>RevReqDetR!T110</f>
        <v>0</v>
      </c>
      <c r="R110" s="8">
        <f>RevReqDetR!W110</f>
        <v>2895.4266399944818</v>
      </c>
      <c r="S110" s="8">
        <f>RevReqDetR!X110</f>
        <v>0</v>
      </c>
      <c r="T110" s="8">
        <f>RevReqDetR!Y110</f>
        <v>485240.24</v>
      </c>
      <c r="U110" s="134">
        <f t="shared" si="24"/>
        <v>232239.57336000551</v>
      </c>
      <c r="V110" s="134">
        <f>RevReqDetR!L110</f>
        <v>0</v>
      </c>
      <c r="W110" s="8">
        <f t="shared" si="20"/>
        <v>500748.26877716777</v>
      </c>
      <c r="Y110">
        <f t="shared" si="16"/>
        <v>22</v>
      </c>
      <c r="Z110" s="47">
        <f t="shared" si="25"/>
        <v>2</v>
      </c>
      <c r="AA110" s="8">
        <f>W110-RevReqDetR!AJ110</f>
        <v>0</v>
      </c>
      <c r="AC110" s="8"/>
    </row>
    <row r="111" spans="1:29" hidden="1" outlineLevel="1" x14ac:dyDescent="0.2">
      <c r="A111">
        <f t="shared" si="17"/>
        <v>2017</v>
      </c>
      <c r="B111" s="49">
        <v>42856</v>
      </c>
      <c r="C111" s="4">
        <f>RevReqDetR!Q111</f>
        <v>46301075.629999995</v>
      </c>
      <c r="D111" s="8">
        <f>RevReqDetR!U111</f>
        <v>567765</v>
      </c>
      <c r="E111" s="4">
        <f t="shared" si="21"/>
        <v>46868840.629999995</v>
      </c>
      <c r="F111" s="131">
        <f>RevReqDetR!E111+RevReqDetR!V111</f>
        <v>436428.39896439039</v>
      </c>
      <c r="G111" s="4">
        <f>RevReqDetR!AG111</f>
        <v>0</v>
      </c>
      <c r="H111" s="131">
        <f t="shared" si="22"/>
        <v>0</v>
      </c>
      <c r="I111" s="8">
        <f>RevReqDetR!H111</f>
        <v>431573.47000000003</v>
      </c>
      <c r="J111" s="8">
        <f>RevReqDetR!M111</f>
        <v>439238.14999999997</v>
      </c>
      <c r="K111" s="131">
        <f t="shared" si="18"/>
        <v>-7664.6799999999348</v>
      </c>
      <c r="L111" s="8">
        <f>RevReqDetR!N111</f>
        <v>579827.6100000001</v>
      </c>
      <c r="M111" s="8">
        <f>RevReqDetR!AA111</f>
        <v>0</v>
      </c>
      <c r="N111" s="134">
        <f t="shared" si="23"/>
        <v>579827.6100000001</v>
      </c>
      <c r="O111" s="134">
        <f>RevReqDetR!AI111</f>
        <v>5322.595693489684</v>
      </c>
      <c r="P111" s="8">
        <f>RevReqDetR!K111</f>
        <v>1019065.76</v>
      </c>
      <c r="Q111" s="8">
        <f>RevReqDetR!T111</f>
        <v>0</v>
      </c>
      <c r="R111" s="8">
        <f>RevReqDetR!W111</f>
        <v>0</v>
      </c>
      <c r="S111" s="8">
        <f>RevReqDetR!X111</f>
        <v>0</v>
      </c>
      <c r="T111" s="8">
        <f>RevReqDetR!Y111</f>
        <v>686435.76</v>
      </c>
      <c r="U111" s="134">
        <f t="shared" si="24"/>
        <v>332630</v>
      </c>
      <c r="V111" s="134">
        <f>RevReqDetR!L111</f>
        <v>0</v>
      </c>
      <c r="W111" s="8">
        <f t="shared" si="20"/>
        <v>696613.28465788008</v>
      </c>
      <c r="Y111">
        <f t="shared" si="16"/>
        <v>22.2</v>
      </c>
      <c r="Z111" s="47">
        <f t="shared" si="25"/>
        <v>1</v>
      </c>
      <c r="AA111" s="8">
        <f>W111-RevReqDetR!AJ111</f>
        <v>0</v>
      </c>
      <c r="AC111" s="8"/>
    </row>
    <row r="112" spans="1:29" hidden="1" outlineLevel="1" x14ac:dyDescent="0.2">
      <c r="A112">
        <f t="shared" si="17"/>
        <v>2017</v>
      </c>
      <c r="B112" s="49">
        <v>42887</v>
      </c>
      <c r="C112" s="4">
        <f>RevReqDetR!Q112</f>
        <v>45581144.229999989</v>
      </c>
      <c r="D112" s="8">
        <f>RevReqDetR!U112</f>
        <v>941780</v>
      </c>
      <c r="E112" s="4">
        <f t="shared" si="21"/>
        <v>46522924.229999989</v>
      </c>
      <c r="F112" s="131">
        <f>RevReqDetR!E112+RevReqDetR!V112</f>
        <v>433967.70504852629</v>
      </c>
      <c r="G112" s="4">
        <f>RevReqDetR!AG112</f>
        <v>0</v>
      </c>
      <c r="H112" s="131">
        <f t="shared" si="22"/>
        <v>0</v>
      </c>
      <c r="I112" s="8">
        <f>RevReqDetR!H112</f>
        <v>426243.60000000003</v>
      </c>
      <c r="J112" s="8">
        <f>RevReqDetR!M112</f>
        <v>426877.06000000006</v>
      </c>
      <c r="K112" s="131">
        <f t="shared" si="18"/>
        <v>-633.46000000002095</v>
      </c>
      <c r="L112" s="8">
        <f>RevReqDetR!N112</f>
        <v>719297.94000000018</v>
      </c>
      <c r="M112" s="8">
        <f>RevReqDetR!AA112</f>
        <v>0</v>
      </c>
      <c r="N112" s="134">
        <f t="shared" si="23"/>
        <v>719297.94000000018</v>
      </c>
      <c r="O112" s="134">
        <f>RevReqDetR!AI112</f>
        <v>5322.595693489684</v>
      </c>
      <c r="P112" s="8">
        <f>RevReqDetR!K112</f>
        <v>1146175</v>
      </c>
      <c r="Q112" s="8">
        <f>RevReqDetR!T112</f>
        <v>0</v>
      </c>
      <c r="R112" s="8">
        <f>RevReqDetR!W112</f>
        <v>0</v>
      </c>
      <c r="S112" s="8">
        <f>RevReqDetR!X112</f>
        <v>0</v>
      </c>
      <c r="T112" s="8">
        <f>RevReqDetR!Y112</f>
        <v>772160</v>
      </c>
      <c r="U112" s="134">
        <f t="shared" si="24"/>
        <v>374015</v>
      </c>
      <c r="V112" s="134">
        <f>RevReqDetR!L112</f>
        <v>0</v>
      </c>
      <c r="W112" s="8">
        <f t="shared" si="20"/>
        <v>785206.70074201631</v>
      </c>
      <c r="Y112">
        <f t="shared" si="16"/>
        <v>22.4</v>
      </c>
      <c r="Z112" s="47">
        <f t="shared" si="25"/>
        <v>2</v>
      </c>
      <c r="AA112" s="8">
        <f>W112-RevReqDetR!AJ112</f>
        <v>0</v>
      </c>
      <c r="AC112" s="8"/>
    </row>
    <row r="113" spans="1:29" hidden="1" outlineLevel="1" x14ac:dyDescent="0.2">
      <c r="A113">
        <f t="shared" si="17"/>
        <v>2017</v>
      </c>
      <c r="B113" s="49">
        <v>42917</v>
      </c>
      <c r="C113" s="4">
        <f>RevReqDetR!Q113</f>
        <v>44631308.169999994</v>
      </c>
      <c r="D113" s="8">
        <f>RevReqDetR!U113</f>
        <v>447020</v>
      </c>
      <c r="E113" s="4">
        <f t="shared" si="21"/>
        <v>45078328.169999994</v>
      </c>
      <c r="F113" s="131">
        <f>RevReqDetR!E113+RevReqDetR!V113</f>
        <v>430739.88885677414</v>
      </c>
      <c r="G113" s="4">
        <f>RevReqDetR!AG113</f>
        <v>0</v>
      </c>
      <c r="H113" s="131">
        <f t="shared" si="22"/>
        <v>0</v>
      </c>
      <c r="I113" s="8">
        <f>RevReqDetR!H113</f>
        <v>419716.56000000017</v>
      </c>
      <c r="J113" s="8">
        <f>RevReqDetR!M113</f>
        <v>419892.96000000014</v>
      </c>
      <c r="K113" s="131">
        <f t="shared" si="18"/>
        <v>-176.39999999996508</v>
      </c>
      <c r="L113" s="8">
        <f>RevReqDetR!N113</f>
        <v>949659.66000000015</v>
      </c>
      <c r="M113" s="8">
        <f>RevReqDetR!AA113</f>
        <v>0</v>
      </c>
      <c r="N113" s="134">
        <f t="shared" si="23"/>
        <v>949659.66000000015</v>
      </c>
      <c r="O113" s="134">
        <f>RevReqDetR!AI113</f>
        <v>5322.595693489684</v>
      </c>
      <c r="P113" s="8">
        <f>RevReqDetR!K113</f>
        <v>1369552.62</v>
      </c>
      <c r="Q113" s="8">
        <f>RevReqDetR!T113</f>
        <v>0</v>
      </c>
      <c r="R113" s="8">
        <f>RevReqDetR!W113</f>
        <v>3736.2502304430654</v>
      </c>
      <c r="S113" s="8">
        <f>RevReqDetR!X113</f>
        <v>0</v>
      </c>
      <c r="T113" s="8">
        <f>RevReqDetR!Y113</f>
        <v>922560</v>
      </c>
      <c r="U113" s="134">
        <f t="shared" si="24"/>
        <v>443256.36976955715</v>
      </c>
      <c r="V113" s="134">
        <f>RevReqDetR!L113</f>
        <v>0</v>
      </c>
      <c r="W113" s="8">
        <f t="shared" si="20"/>
        <v>942642.17478070688</v>
      </c>
      <c r="Y113">
        <f t="shared" si="16"/>
        <v>22.6</v>
      </c>
      <c r="Z113" s="47">
        <f t="shared" si="25"/>
        <v>2</v>
      </c>
      <c r="AA113" s="8">
        <f>W113-RevReqDetR!AJ113</f>
        <v>0</v>
      </c>
      <c r="AC113" s="8"/>
    </row>
    <row r="114" spans="1:29" hidden="1" outlineLevel="1" x14ac:dyDescent="0.2">
      <c r="A114">
        <f t="shared" si="17"/>
        <v>2017</v>
      </c>
      <c r="B114" s="49">
        <v>42948</v>
      </c>
      <c r="C114" s="4">
        <f>RevReqDetR!Q114</f>
        <v>43702056.690000005</v>
      </c>
      <c r="D114" s="8">
        <f>RevReqDetR!U114</f>
        <v>884430</v>
      </c>
      <c r="E114" s="4">
        <f t="shared" si="21"/>
        <v>44586486.690000005</v>
      </c>
      <c r="F114" s="131">
        <f>RevReqDetR!E114+RevReqDetR!V114</f>
        <v>417561.24876987212</v>
      </c>
      <c r="G114" s="4">
        <f>RevReqDetR!AG114</f>
        <v>0</v>
      </c>
      <c r="H114" s="131">
        <f t="shared" si="22"/>
        <v>0</v>
      </c>
      <c r="I114" s="8">
        <f>RevReqDetR!H114</f>
        <v>411076.83999999997</v>
      </c>
      <c r="J114" s="8">
        <f>RevReqDetR!M114</f>
        <v>411132.04</v>
      </c>
      <c r="K114" s="131">
        <f t="shared" si="18"/>
        <v>-55.200000000011642</v>
      </c>
      <c r="L114" s="8">
        <f>RevReqDetR!N114</f>
        <v>929196.28000000014</v>
      </c>
      <c r="M114" s="8">
        <f>RevReqDetR!AA114</f>
        <v>0</v>
      </c>
      <c r="N114" s="134">
        <f t="shared" si="23"/>
        <v>929196.28000000014</v>
      </c>
      <c r="O114" s="134">
        <f>RevReqDetR!AI114</f>
        <v>5322.595693489684</v>
      </c>
      <c r="P114" s="8">
        <f>RevReqDetR!K114</f>
        <v>1340328.32</v>
      </c>
      <c r="Q114" s="8">
        <f>RevReqDetR!T114</f>
        <v>0</v>
      </c>
      <c r="R114" s="8">
        <f>RevReqDetR!W114</f>
        <v>0</v>
      </c>
      <c r="S114" s="8">
        <f>RevReqDetR!X114</f>
        <v>0</v>
      </c>
      <c r="T114" s="8">
        <f>RevReqDetR!Y114</f>
        <v>902918.32</v>
      </c>
      <c r="U114" s="134">
        <f t="shared" si="24"/>
        <v>437410.00000000012</v>
      </c>
      <c r="V114" s="134">
        <f>RevReqDetR!L114</f>
        <v>0</v>
      </c>
      <c r="W114" s="8">
        <f t="shared" si="20"/>
        <v>914725.32446336199</v>
      </c>
      <c r="Y114">
        <f t="shared" si="16"/>
        <v>22.8</v>
      </c>
      <c r="Z114" s="47">
        <f t="shared" si="25"/>
        <v>2</v>
      </c>
      <c r="AA114" s="8">
        <f>W114-RevReqDetR!AJ114</f>
        <v>0</v>
      </c>
      <c r="AC114" s="8"/>
    </row>
    <row r="115" spans="1:29" hidden="1" outlineLevel="1" x14ac:dyDescent="0.2">
      <c r="A115">
        <f t="shared" si="17"/>
        <v>2017</v>
      </c>
      <c r="B115" s="49">
        <v>42979</v>
      </c>
      <c r="C115" s="4">
        <f>RevReqDetR!Q115</f>
        <v>42777684.780000009</v>
      </c>
      <c r="D115" s="8">
        <f>RevReqDetR!U115</f>
        <v>1317500</v>
      </c>
      <c r="E115" s="4">
        <f t="shared" si="21"/>
        <v>44095184.780000009</v>
      </c>
      <c r="F115" s="131">
        <f>RevReqDetR!E115+RevReqDetR!V115</f>
        <v>412814.81126269721</v>
      </c>
      <c r="G115" s="4">
        <f>RevReqDetR!AG115</f>
        <v>0</v>
      </c>
      <c r="H115" s="131">
        <f t="shared" si="22"/>
        <v>0</v>
      </c>
      <c r="I115" s="8">
        <f>RevReqDetR!H115</f>
        <v>402627.60999999975</v>
      </c>
      <c r="J115" s="8">
        <f>RevReqDetR!M115</f>
        <v>402510.10999999975</v>
      </c>
      <c r="K115" s="131">
        <f t="shared" si="18"/>
        <v>117.5</v>
      </c>
      <c r="L115" s="8">
        <f>RevReqDetR!N115</f>
        <v>924489.4099999998</v>
      </c>
      <c r="M115" s="8">
        <f>RevReqDetR!AA115</f>
        <v>0</v>
      </c>
      <c r="N115" s="134">
        <f t="shared" si="23"/>
        <v>924489.4099999998</v>
      </c>
      <c r="O115" s="134">
        <f>RevReqDetR!AI115</f>
        <v>5322.595693489684</v>
      </c>
      <c r="P115" s="8">
        <f>RevReqDetR!K115</f>
        <v>1326999.52</v>
      </c>
      <c r="Q115" s="8">
        <f>RevReqDetR!T115</f>
        <v>0</v>
      </c>
      <c r="R115" s="8">
        <f>RevReqDetR!W115</f>
        <v>0</v>
      </c>
      <c r="S115" s="8">
        <f>RevReqDetR!X115</f>
        <v>0</v>
      </c>
      <c r="T115" s="8">
        <f>RevReqDetR!Y115</f>
        <v>893929.52</v>
      </c>
      <c r="U115" s="134">
        <f t="shared" si="24"/>
        <v>433070</v>
      </c>
      <c r="V115" s="134">
        <f>RevReqDetR!L115</f>
        <v>0</v>
      </c>
      <c r="W115" s="8">
        <f t="shared" si="20"/>
        <v>909439.3169561869</v>
      </c>
      <c r="Y115">
        <f t="shared" si="16"/>
        <v>23</v>
      </c>
      <c r="Z115" s="47">
        <f t="shared" si="25"/>
        <v>2</v>
      </c>
      <c r="AA115" s="8">
        <f>W115-RevReqDetR!AJ115</f>
        <v>0</v>
      </c>
      <c r="AC115" s="8"/>
    </row>
    <row r="116" spans="1:29" hidden="1" outlineLevel="1" x14ac:dyDescent="0.2">
      <c r="A116">
        <f t="shared" si="17"/>
        <v>2017</v>
      </c>
      <c r="B116" s="49">
        <v>43009</v>
      </c>
      <c r="C116" s="4">
        <f>RevReqDetR!Q116</f>
        <v>41952912.920000002</v>
      </c>
      <c r="D116" s="8">
        <f>RevReqDetR!U116</f>
        <v>398040</v>
      </c>
      <c r="E116" s="4">
        <f t="shared" si="21"/>
        <v>42350952.920000002</v>
      </c>
      <c r="F116" s="131">
        <f>RevReqDetR!E116+RevReqDetR!V116</f>
        <v>408200.56637901597</v>
      </c>
      <c r="G116" s="4">
        <f>RevReqDetR!AG116</f>
        <v>0</v>
      </c>
      <c r="H116" s="131">
        <f t="shared" si="22"/>
        <v>0</v>
      </c>
      <c r="I116" s="8">
        <f>RevReqDetR!H116</f>
        <v>394207.77999999997</v>
      </c>
      <c r="J116" s="8">
        <f>RevReqDetR!M116</f>
        <v>394257.51999999996</v>
      </c>
      <c r="K116" s="131">
        <f t="shared" si="18"/>
        <v>-49.739999999990687</v>
      </c>
      <c r="L116" s="8">
        <f>RevReqDetR!N116</f>
        <v>824722.12000000023</v>
      </c>
      <c r="M116" s="8">
        <f>RevReqDetR!AA116</f>
        <v>0</v>
      </c>
      <c r="N116" s="134">
        <f t="shared" si="23"/>
        <v>824722.12000000023</v>
      </c>
      <c r="O116" s="134">
        <f>RevReqDetR!AI116</f>
        <v>4952.8974713183943</v>
      </c>
      <c r="P116" s="8">
        <f>RevReqDetR!K116</f>
        <v>1218979.6399999999</v>
      </c>
      <c r="Q116" s="8">
        <f>RevReqDetR!T116</f>
        <v>0</v>
      </c>
      <c r="R116" s="8">
        <f>RevReqDetR!W116</f>
        <v>4484.7449044182804</v>
      </c>
      <c r="S116" s="8">
        <f>RevReqDetR!X116</f>
        <v>0</v>
      </c>
      <c r="T116" s="8">
        <f>RevReqDetR!Y116</f>
        <v>820939.64</v>
      </c>
      <c r="U116" s="134">
        <f t="shared" si="24"/>
        <v>393555.25509558164</v>
      </c>
      <c r="V116" s="134">
        <f>RevReqDetR!L116</f>
        <v>0</v>
      </c>
      <c r="W116" s="8">
        <f t="shared" si="20"/>
        <v>844370.06875475298</v>
      </c>
      <c r="Y116">
        <f t="shared" si="16"/>
        <v>23.2</v>
      </c>
      <c r="Z116" s="47">
        <f t="shared" si="25"/>
        <v>1</v>
      </c>
      <c r="AA116" s="8">
        <f>W116-RevReqDetR!AJ116</f>
        <v>0</v>
      </c>
    </row>
    <row r="117" spans="1:29" hidden="1" outlineLevel="1" x14ac:dyDescent="0.2">
      <c r="A117">
        <f t="shared" si="17"/>
        <v>2017</v>
      </c>
      <c r="B117" s="49">
        <v>43040</v>
      </c>
      <c r="C117" s="4">
        <f>RevReqDetR!Q117</f>
        <v>41294883.81000001</v>
      </c>
      <c r="D117" s="8">
        <f>RevReqDetR!U117</f>
        <v>739195</v>
      </c>
      <c r="E117" s="4">
        <f t="shared" si="21"/>
        <v>42034078.81000001</v>
      </c>
      <c r="F117" s="131">
        <f>RevReqDetR!E117+RevReqDetR!V117</f>
        <v>392151.14029219054</v>
      </c>
      <c r="G117" s="4">
        <f>RevReqDetR!AG117</f>
        <v>0</v>
      </c>
      <c r="H117" s="131">
        <f t="shared" si="22"/>
        <v>0</v>
      </c>
      <c r="I117" s="8">
        <f>RevReqDetR!H117</f>
        <v>386699.10999999987</v>
      </c>
      <c r="J117" s="8">
        <f>RevReqDetR!M117</f>
        <v>386787.64999999985</v>
      </c>
      <c r="K117" s="131">
        <f t="shared" si="18"/>
        <v>-88.539999999979045</v>
      </c>
      <c r="L117" s="8">
        <f>RevReqDetR!N117</f>
        <v>657940.56999999983</v>
      </c>
      <c r="M117" s="8">
        <f>RevReqDetR!AA117</f>
        <v>0</v>
      </c>
      <c r="N117" s="134">
        <f t="shared" si="23"/>
        <v>657940.56999999983</v>
      </c>
      <c r="O117" s="134">
        <f>RevReqDetR!AI117</f>
        <v>4952.8974713183943</v>
      </c>
      <c r="P117" s="8">
        <f>RevReqDetR!K117</f>
        <v>1044728.22</v>
      </c>
      <c r="Q117" s="8">
        <f>RevReqDetR!T117</f>
        <v>0</v>
      </c>
      <c r="R117" s="8">
        <f>RevReqDetR!W117</f>
        <v>0</v>
      </c>
      <c r="S117" s="8">
        <f>RevReqDetR!X117</f>
        <v>0</v>
      </c>
      <c r="T117" s="8">
        <f>RevReqDetR!Y117</f>
        <v>703586.64</v>
      </c>
      <c r="U117" s="134">
        <f t="shared" si="24"/>
        <v>341141.57999999996</v>
      </c>
      <c r="V117" s="134">
        <f>RevReqDetR!L117</f>
        <v>0</v>
      </c>
      <c r="W117" s="8">
        <f t="shared" si="20"/>
        <v>713991.56776350888</v>
      </c>
      <c r="Y117">
        <f t="shared" si="16"/>
        <v>23.4</v>
      </c>
      <c r="Z117" s="47">
        <f t="shared" si="25"/>
        <v>2</v>
      </c>
      <c r="AA117" s="8">
        <f>W117-RevReqDetR!AJ117</f>
        <v>0</v>
      </c>
    </row>
    <row r="118" spans="1:29" hidden="1" outlineLevel="1" x14ac:dyDescent="0.2">
      <c r="A118">
        <f t="shared" si="17"/>
        <v>2017</v>
      </c>
      <c r="B118" s="49">
        <v>43070</v>
      </c>
      <c r="C118" s="4">
        <f>RevReqDetR!Q118</f>
        <v>40838359.079999991</v>
      </c>
      <c r="D118" s="8">
        <f>RevReqDetR!U118</f>
        <v>1012460</v>
      </c>
      <c r="E118" s="4">
        <f t="shared" si="21"/>
        <v>41850819.079999991</v>
      </c>
      <c r="F118" s="131">
        <f>RevReqDetR!E118+RevReqDetR!V118</f>
        <v>389378.64004580147</v>
      </c>
      <c r="G118" s="4">
        <f>RevReqDetR!AG118</f>
        <v>0</v>
      </c>
      <c r="H118" s="131">
        <f t="shared" si="22"/>
        <v>0</v>
      </c>
      <c r="I118" s="8">
        <f>RevReqDetR!H118</f>
        <v>380737.20000000007</v>
      </c>
      <c r="J118" s="8">
        <f>RevReqDetR!M118</f>
        <v>380157.7300000001</v>
      </c>
      <c r="K118" s="131">
        <f t="shared" si="18"/>
        <v>579.46999999997206</v>
      </c>
      <c r="L118" s="8">
        <f>RevReqDetR!N118</f>
        <v>457104.1999999999</v>
      </c>
      <c r="M118" s="8">
        <f>RevReqDetR!AA118</f>
        <v>0</v>
      </c>
      <c r="N118" s="134">
        <f t="shared" si="23"/>
        <v>457104.1999999999</v>
      </c>
      <c r="O118" s="134">
        <f>RevReqDetR!AI118</f>
        <v>4952.8974713183943</v>
      </c>
      <c r="P118" s="8">
        <f>RevReqDetR!K118</f>
        <v>837261.93</v>
      </c>
      <c r="Q118" s="8">
        <f>RevReqDetR!T118</f>
        <v>0</v>
      </c>
      <c r="R118" s="8">
        <f>RevReqDetR!W118</f>
        <v>0</v>
      </c>
      <c r="S118" s="8">
        <f>RevReqDetR!X118</f>
        <v>0</v>
      </c>
      <c r="T118" s="8">
        <f>RevReqDetR!Y118</f>
        <v>563996.93000000005</v>
      </c>
      <c r="U118" s="134">
        <f t="shared" si="24"/>
        <v>273265</v>
      </c>
      <c r="V118" s="134">
        <f>RevReqDetR!L118</f>
        <v>0</v>
      </c>
      <c r="W118" s="8">
        <f t="shared" si="20"/>
        <v>577591.26751711976</v>
      </c>
      <c r="Y118">
        <f t="shared" si="16"/>
        <v>23.6</v>
      </c>
      <c r="Z118" s="47">
        <f t="shared" si="25"/>
        <v>2</v>
      </c>
      <c r="AA118" s="8">
        <f>W118-RevReqDetR!AJ118</f>
        <v>0</v>
      </c>
    </row>
    <row r="119" spans="1:29" hidden="1" outlineLevel="1" x14ac:dyDescent="0.2">
      <c r="A119">
        <f t="shared" si="17"/>
        <v>2018</v>
      </c>
      <c r="B119" s="49">
        <v>43101</v>
      </c>
      <c r="C119" s="4">
        <f>RevReqDetR!Q119</f>
        <v>40684303.789999999</v>
      </c>
      <c r="D119" s="8">
        <f>RevReqDetR!U119</f>
        <v>173445</v>
      </c>
      <c r="E119" s="4">
        <f t="shared" si="21"/>
        <v>40857748.789999999</v>
      </c>
      <c r="F119" s="131">
        <f>RevReqDetR!E119+RevReqDetR!V119</f>
        <v>387391.92266734008</v>
      </c>
      <c r="G119" s="4">
        <f>RevReqDetR!AG119</f>
        <v>0</v>
      </c>
      <c r="H119" s="131">
        <f t="shared" si="22"/>
        <v>0</v>
      </c>
      <c r="I119" s="8">
        <f>RevReqDetR!H119</f>
        <v>376596.22999999992</v>
      </c>
      <c r="J119" s="8">
        <f>RevReqDetR!M119</f>
        <v>374637.2699999999</v>
      </c>
      <c r="K119" s="131">
        <f t="shared" si="18"/>
        <v>1958.960000000021</v>
      </c>
      <c r="L119" s="8">
        <f>RevReqDetR!N119</f>
        <v>156014.25000000003</v>
      </c>
      <c r="M119" s="8">
        <f>RevReqDetR!AA119</f>
        <v>0</v>
      </c>
      <c r="N119" s="134">
        <f t="shared" si="23"/>
        <v>156014.25000000003</v>
      </c>
      <c r="O119" s="134">
        <f>RevReqDetR!AI119</f>
        <v>4952.8974713183943</v>
      </c>
      <c r="P119" s="8">
        <f>RevReqDetR!K119</f>
        <v>530651.52</v>
      </c>
      <c r="Q119" s="8">
        <f>RevReqDetR!T119</f>
        <v>0</v>
      </c>
      <c r="R119" s="8">
        <f>RevReqDetR!W119</f>
        <v>4275.4458090025928</v>
      </c>
      <c r="S119" s="8">
        <f>RevReqDetR!X119</f>
        <v>0</v>
      </c>
      <c r="T119" s="8">
        <f>RevReqDetR!Y119</f>
        <v>357331.5</v>
      </c>
      <c r="U119" s="134">
        <f t="shared" si="24"/>
        <v>169044.5741909974</v>
      </c>
      <c r="V119" s="134">
        <f>RevReqDetR!L119</f>
        <v>0</v>
      </c>
      <c r="W119" s="8">
        <f t="shared" si="20"/>
        <v>377355.53594766103</v>
      </c>
      <c r="Y119">
        <f t="shared" si="16"/>
        <v>23.8</v>
      </c>
      <c r="Z119" s="47">
        <f t="shared" si="25"/>
        <v>2</v>
      </c>
      <c r="AA119" s="8">
        <f>W119-RevReqDetR!AJ119</f>
        <v>0</v>
      </c>
    </row>
    <row r="120" spans="1:29" hidden="1" outlineLevel="1" x14ac:dyDescent="0.2">
      <c r="A120">
        <f t="shared" si="17"/>
        <v>2018</v>
      </c>
      <c r="B120" s="49">
        <v>43132</v>
      </c>
      <c r="C120" s="4">
        <f>RevReqDetR!Q120</f>
        <v>40594988.880000003</v>
      </c>
      <c r="D120" s="8">
        <f>RevReqDetR!U120</f>
        <v>325035</v>
      </c>
      <c r="E120" s="4">
        <f t="shared" si="21"/>
        <v>40920023.880000003</v>
      </c>
      <c r="F120" s="131">
        <f>RevReqDetR!E120+RevReqDetR!V120</f>
        <v>378191.8980408904</v>
      </c>
      <c r="G120" s="4">
        <f>RevReqDetR!AG120</f>
        <v>0</v>
      </c>
      <c r="H120" s="131">
        <f t="shared" si="22"/>
        <v>0</v>
      </c>
      <c r="I120" s="8">
        <f>RevReqDetR!H120</f>
        <v>375235.09</v>
      </c>
      <c r="J120" s="8">
        <f>RevReqDetR!M120</f>
        <v>359129.68000000011</v>
      </c>
      <c r="K120" s="131">
        <f t="shared" si="18"/>
        <v>16105.409999999916</v>
      </c>
      <c r="L120" s="8">
        <f>RevReqDetR!N120</f>
        <v>105420.32000000002</v>
      </c>
      <c r="M120" s="8">
        <f>RevReqDetR!AA120</f>
        <v>0</v>
      </c>
      <c r="N120" s="134">
        <f t="shared" si="23"/>
        <v>105420.32000000002</v>
      </c>
      <c r="O120" s="134">
        <f>RevReqDetR!AI120</f>
        <v>4952.8974713183943</v>
      </c>
      <c r="P120" s="8">
        <f>RevReqDetR!K120</f>
        <v>464550</v>
      </c>
      <c r="Q120" s="8">
        <f>RevReqDetR!T120</f>
        <v>0</v>
      </c>
      <c r="R120" s="8">
        <f>RevReqDetR!W120</f>
        <v>0</v>
      </c>
      <c r="S120" s="8">
        <f>RevReqDetR!X120</f>
        <v>0</v>
      </c>
      <c r="T120" s="8">
        <f>RevReqDetR!Y120</f>
        <v>312960</v>
      </c>
      <c r="U120" s="134">
        <f t="shared" si="24"/>
        <v>151590</v>
      </c>
      <c r="V120" s="134">
        <f>RevReqDetR!L120</f>
        <v>0</v>
      </c>
      <c r="W120" s="8">
        <f t="shared" si="20"/>
        <v>320869.70551220886</v>
      </c>
      <c r="Y120">
        <f t="shared" si="16"/>
        <v>24</v>
      </c>
      <c r="Z120" s="47">
        <f t="shared" si="25"/>
        <v>2</v>
      </c>
      <c r="AA120" s="8">
        <f>W120-RevReqDetR!AJ120</f>
        <v>0</v>
      </c>
    </row>
    <row r="121" spans="1:29" hidden="1" outlineLevel="1" x14ac:dyDescent="0.2">
      <c r="A121">
        <f t="shared" si="17"/>
        <v>2018</v>
      </c>
      <c r="B121" s="49">
        <v>43160</v>
      </c>
      <c r="C121" s="4">
        <f>RevReqDetR!Q121</f>
        <v>40389031.219999999</v>
      </c>
      <c r="D121" s="8">
        <f>RevReqDetR!U121</f>
        <v>514445</v>
      </c>
      <c r="E121" s="4">
        <f t="shared" si="21"/>
        <v>40903476.219999999</v>
      </c>
      <c r="F121" s="131">
        <f>RevReqDetR!E121+RevReqDetR!V121</f>
        <v>378965.30188930529</v>
      </c>
      <c r="G121" s="4">
        <f>RevReqDetR!AG121</f>
        <v>0</v>
      </c>
      <c r="H121" s="131">
        <f t="shared" si="22"/>
        <v>0</v>
      </c>
      <c r="I121" s="8">
        <f>RevReqDetR!H121</f>
        <v>374444.25000000163</v>
      </c>
      <c r="J121" s="8">
        <f>RevReqDetR!M121</f>
        <v>386327.83999999991</v>
      </c>
      <c r="K121" s="131">
        <f t="shared" si="18"/>
        <v>-11883.589999998279</v>
      </c>
      <c r="L121" s="8">
        <f>RevReqDetR!N121</f>
        <v>194074.07</v>
      </c>
      <c r="M121" s="8">
        <f>RevReqDetR!AA121</f>
        <v>0</v>
      </c>
      <c r="N121" s="134">
        <f t="shared" si="23"/>
        <v>194074.07</v>
      </c>
      <c r="O121" s="134">
        <f>RevReqDetR!AI121</f>
        <v>4952.8974713183943</v>
      </c>
      <c r="P121" s="8">
        <f>RevReqDetR!K121</f>
        <v>580401.91</v>
      </c>
      <c r="Q121" s="8">
        <f>RevReqDetR!T121</f>
        <v>0</v>
      </c>
      <c r="R121" s="8">
        <f>RevReqDetR!W121</f>
        <v>0</v>
      </c>
      <c r="S121" s="8">
        <f>RevReqDetR!X121</f>
        <v>0</v>
      </c>
      <c r="T121" s="8">
        <f>RevReqDetR!Y121</f>
        <v>390991.91</v>
      </c>
      <c r="U121" s="134">
        <f t="shared" si="24"/>
        <v>189410.00000000006</v>
      </c>
      <c r="V121" s="134">
        <f>RevReqDetR!L121</f>
        <v>0</v>
      </c>
      <c r="W121" s="8">
        <f t="shared" si="20"/>
        <v>400465.85936062183</v>
      </c>
      <c r="Y121">
        <f t="shared" si="16"/>
        <v>24.2</v>
      </c>
      <c r="Z121" s="47">
        <f t="shared" si="25"/>
        <v>1</v>
      </c>
      <c r="AA121" s="8">
        <f>W121-RevReqDetR!AJ121</f>
        <v>0</v>
      </c>
    </row>
    <row r="122" spans="1:29" hidden="1" outlineLevel="1" x14ac:dyDescent="0.2">
      <c r="A122">
        <f t="shared" si="17"/>
        <v>2018</v>
      </c>
      <c r="B122" s="49">
        <v>43191</v>
      </c>
      <c r="C122" s="4">
        <f>RevReqDetR!Q122</f>
        <v>40048435.540000007</v>
      </c>
      <c r="D122" s="8">
        <f>RevReqDetR!U122</f>
        <v>232810</v>
      </c>
      <c r="E122" s="4">
        <f t="shared" si="21"/>
        <v>40281245.540000007</v>
      </c>
      <c r="F122" s="131">
        <f>RevReqDetR!E122+RevReqDetR!V122</f>
        <v>378545.69523771218</v>
      </c>
      <c r="G122" s="4">
        <f>RevReqDetR!AG122</f>
        <v>0</v>
      </c>
      <c r="H122" s="131">
        <f t="shared" si="22"/>
        <v>0</v>
      </c>
      <c r="I122" s="8">
        <f>RevReqDetR!H122</f>
        <v>372613.54999999981</v>
      </c>
      <c r="J122" s="8">
        <f>RevReqDetR!M122</f>
        <v>377623.21999999986</v>
      </c>
      <c r="K122" s="131">
        <f t="shared" si="18"/>
        <v>-5009.6700000000419</v>
      </c>
      <c r="L122" s="8">
        <f>RevReqDetR!N122</f>
        <v>335586.01000000007</v>
      </c>
      <c r="M122" s="8">
        <f>RevReqDetR!AA122</f>
        <v>0</v>
      </c>
      <c r="N122" s="134">
        <f t="shared" si="23"/>
        <v>335586.01000000007</v>
      </c>
      <c r="O122" s="134">
        <f>RevReqDetR!AI122</f>
        <v>4952.8974713183943</v>
      </c>
      <c r="P122" s="8">
        <f>RevReqDetR!K122</f>
        <v>713209.23</v>
      </c>
      <c r="Q122" s="8">
        <f>RevReqDetR!T122</f>
        <v>0</v>
      </c>
      <c r="R122" s="8">
        <f>RevReqDetR!W122</f>
        <v>2642.1729306558891</v>
      </c>
      <c r="S122" s="8">
        <f>RevReqDetR!X122</f>
        <v>0</v>
      </c>
      <c r="T122" s="8">
        <f>RevReqDetR!Y122</f>
        <v>480399.23</v>
      </c>
      <c r="U122" s="134">
        <f t="shared" si="24"/>
        <v>230167.82706934412</v>
      </c>
      <c r="V122" s="134">
        <f>RevReqDetR!L122</f>
        <v>0</v>
      </c>
      <c r="W122" s="8">
        <f t="shared" si="20"/>
        <v>493926.44563968654</v>
      </c>
      <c r="Y122">
        <f t="shared" si="16"/>
        <v>24.4</v>
      </c>
      <c r="Z122" s="47">
        <f t="shared" si="25"/>
        <v>2</v>
      </c>
      <c r="AA122" s="8">
        <f>W122-RevReqDetR!AJ122</f>
        <v>0</v>
      </c>
    </row>
    <row r="123" spans="1:29" hidden="1" outlineLevel="1" x14ac:dyDescent="0.2">
      <c r="A123">
        <f t="shared" si="17"/>
        <v>2018</v>
      </c>
      <c r="B123" s="49">
        <v>43221</v>
      </c>
      <c r="C123" s="4">
        <f>RevReqDetR!Q123</f>
        <v>39409225.020000011</v>
      </c>
      <c r="D123" s="8">
        <f>RevReqDetR!U123</f>
        <v>562185</v>
      </c>
      <c r="E123" s="4">
        <f t="shared" si="21"/>
        <v>39971410.020000011</v>
      </c>
      <c r="F123" s="131">
        <f>RevReqDetR!E123+RevReqDetR!V123</f>
        <v>373077.46898652503</v>
      </c>
      <c r="G123" s="4">
        <f>RevReqDetR!AG123</f>
        <v>0</v>
      </c>
      <c r="H123" s="131">
        <f t="shared" si="22"/>
        <v>0</v>
      </c>
      <c r="I123" s="8">
        <f>RevReqDetR!H123</f>
        <v>369537.91999999993</v>
      </c>
      <c r="J123" s="8">
        <f>RevReqDetR!M123</f>
        <v>371186.50000000006</v>
      </c>
      <c r="K123" s="131">
        <f t="shared" si="18"/>
        <v>-1648.5800000001327</v>
      </c>
      <c r="L123" s="8">
        <f>RevReqDetR!N123</f>
        <v>637561.93999999994</v>
      </c>
      <c r="M123" s="8">
        <f>RevReqDetR!AA123</f>
        <v>0</v>
      </c>
      <c r="N123" s="134">
        <f t="shared" si="23"/>
        <v>637561.93999999994</v>
      </c>
      <c r="O123" s="134">
        <f>RevReqDetR!AI123</f>
        <v>4952.8974713183943</v>
      </c>
      <c r="P123" s="8">
        <f>RevReqDetR!K123</f>
        <v>1008748.44</v>
      </c>
      <c r="Q123" s="8">
        <f>RevReqDetR!T123</f>
        <v>0</v>
      </c>
      <c r="R123" s="8">
        <f>RevReqDetR!W123</f>
        <v>0</v>
      </c>
      <c r="S123" s="8">
        <f>RevReqDetR!X123</f>
        <v>0</v>
      </c>
      <c r="T123" s="8">
        <f>RevReqDetR!Y123</f>
        <v>679412.33</v>
      </c>
      <c r="U123" s="134">
        <f t="shared" si="24"/>
        <v>329336.11</v>
      </c>
      <c r="V123" s="134">
        <f>RevReqDetR!L123</f>
        <v>0</v>
      </c>
      <c r="W123" s="8">
        <f t="shared" si="20"/>
        <v>687904.77645784349</v>
      </c>
      <c r="Y123">
        <f t="shared" si="16"/>
        <v>24.6</v>
      </c>
      <c r="Z123" s="47">
        <f t="shared" si="25"/>
        <v>2</v>
      </c>
      <c r="AA123" s="8">
        <f>W123-RevReqDetR!AJ123</f>
        <v>0</v>
      </c>
    </row>
    <row r="124" spans="1:29" hidden="1" outlineLevel="1" x14ac:dyDescent="0.2">
      <c r="A124">
        <f t="shared" si="17"/>
        <v>2018</v>
      </c>
      <c r="B124" s="49">
        <v>43252</v>
      </c>
      <c r="C124" s="4">
        <f>RevReqDetR!Q124</f>
        <v>38643380.199999996</v>
      </c>
      <c r="D124" s="8">
        <f>RevReqDetR!U124</f>
        <v>930930</v>
      </c>
      <c r="E124" s="4">
        <f t="shared" si="21"/>
        <v>39574310.199999996</v>
      </c>
      <c r="F124" s="131">
        <f>RevReqDetR!E124+RevReqDetR!V124</f>
        <v>370108.29455118731</v>
      </c>
      <c r="G124" s="4">
        <f>RevReqDetR!AG124</f>
        <v>0</v>
      </c>
      <c r="H124" s="131">
        <f t="shared" si="22"/>
        <v>0</v>
      </c>
      <c r="I124" s="8">
        <f>RevReqDetR!H124</f>
        <v>363725.76000000013</v>
      </c>
      <c r="J124" s="8">
        <f>RevReqDetR!M124</f>
        <v>363760.70000000013</v>
      </c>
      <c r="K124" s="131">
        <f t="shared" si="18"/>
        <v>-34.940000000002328</v>
      </c>
      <c r="L124" s="8">
        <f>RevReqDetR!N124</f>
        <v>765809.87999999989</v>
      </c>
      <c r="M124" s="8">
        <f>RevReqDetR!AA124</f>
        <v>0</v>
      </c>
      <c r="N124" s="134">
        <f t="shared" si="23"/>
        <v>765809.87999999989</v>
      </c>
      <c r="O124" s="134">
        <f>RevReqDetR!AI124</f>
        <v>4952.8974713183943</v>
      </c>
      <c r="P124" s="8">
        <f>RevReqDetR!K124</f>
        <v>1129570.58</v>
      </c>
      <c r="Q124" s="8">
        <f>RevReqDetR!T124</f>
        <v>0</v>
      </c>
      <c r="R124" s="8">
        <f>RevReqDetR!W124</f>
        <v>0</v>
      </c>
      <c r="S124" s="8">
        <f>RevReqDetR!X124</f>
        <v>0</v>
      </c>
      <c r="T124" s="8">
        <f>RevReqDetR!Y124</f>
        <v>760909.49</v>
      </c>
      <c r="U124" s="134">
        <f t="shared" si="24"/>
        <v>368661.09000000008</v>
      </c>
      <c r="V124" s="134">
        <f>RevReqDetR!L124</f>
        <v>0</v>
      </c>
      <c r="W124" s="8">
        <f t="shared" si="20"/>
        <v>772244.92202250566</v>
      </c>
      <c r="Y124">
        <f t="shared" si="16"/>
        <v>24.8</v>
      </c>
      <c r="Z124" s="47">
        <f t="shared" si="25"/>
        <v>2</v>
      </c>
      <c r="AA124" s="8">
        <f>W124-RevReqDetR!AJ124</f>
        <v>0</v>
      </c>
    </row>
    <row r="125" spans="1:29" hidden="1" outlineLevel="1" x14ac:dyDescent="0.2">
      <c r="A125">
        <f t="shared" si="17"/>
        <v>2018</v>
      </c>
      <c r="B125" s="49">
        <v>43282</v>
      </c>
      <c r="C125" s="4">
        <f>RevReqDetR!Q125</f>
        <v>37653722.480000012</v>
      </c>
      <c r="D125" s="8">
        <f>RevReqDetR!U125</f>
        <v>439735</v>
      </c>
      <c r="E125" s="4">
        <f t="shared" si="21"/>
        <v>38093457.480000012</v>
      </c>
      <c r="F125" s="131">
        <f>RevReqDetR!E125+RevReqDetR!V125</f>
        <v>366406.68512446235</v>
      </c>
      <c r="G125" s="4">
        <f>RevReqDetR!AG125</f>
        <v>0</v>
      </c>
      <c r="H125" s="131">
        <f t="shared" si="22"/>
        <v>0</v>
      </c>
      <c r="I125" s="8">
        <f>RevReqDetR!H125</f>
        <v>356733.28</v>
      </c>
      <c r="J125" s="8">
        <f>RevReqDetR!M125</f>
        <v>356834.92000000004</v>
      </c>
      <c r="K125" s="131">
        <f t="shared" si="18"/>
        <v>-101.64000000001397</v>
      </c>
      <c r="L125" s="8">
        <f>RevReqDetR!N125</f>
        <v>989556.07999999984</v>
      </c>
      <c r="M125" s="8">
        <f>RevReqDetR!AA125</f>
        <v>0</v>
      </c>
      <c r="N125" s="134">
        <f t="shared" si="23"/>
        <v>989556.07999999984</v>
      </c>
      <c r="O125" s="134">
        <f>RevReqDetR!AI125</f>
        <v>4952.8974713183943</v>
      </c>
      <c r="P125" s="8">
        <f>RevReqDetR!K125</f>
        <v>1346391</v>
      </c>
      <c r="Q125" s="8">
        <f>RevReqDetR!T125</f>
        <v>0</v>
      </c>
      <c r="R125" s="8">
        <f>RevReqDetR!W125</f>
        <v>3410.5745978042437</v>
      </c>
      <c r="S125" s="8">
        <f>RevReqDetR!X125</f>
        <v>0</v>
      </c>
      <c r="T125" s="8">
        <f>RevReqDetR!Y125</f>
        <v>906731.68</v>
      </c>
      <c r="U125" s="134">
        <f t="shared" si="24"/>
        <v>436248.74540219561</v>
      </c>
      <c r="V125" s="134">
        <f>RevReqDetR!L125</f>
        <v>0</v>
      </c>
      <c r="W125" s="8">
        <f t="shared" si="20"/>
        <v>924768.55719358509</v>
      </c>
      <c r="Y125">
        <f t="shared" si="16"/>
        <v>25</v>
      </c>
      <c r="Z125" s="47">
        <f t="shared" si="25"/>
        <v>2</v>
      </c>
      <c r="AA125" s="8">
        <f>W125-RevReqDetR!AJ125</f>
        <v>0</v>
      </c>
    </row>
    <row r="126" spans="1:29" hidden="1" outlineLevel="1" x14ac:dyDescent="0.2">
      <c r="A126">
        <f t="shared" si="17"/>
        <v>2018</v>
      </c>
      <c r="B126" s="49">
        <v>43313</v>
      </c>
      <c r="C126" s="4">
        <f>RevReqDetR!Q126</f>
        <v>36686121.329999998</v>
      </c>
      <c r="D126" s="8">
        <f>RevReqDetR!U126</f>
        <v>869395</v>
      </c>
      <c r="E126" s="4">
        <f t="shared" si="21"/>
        <v>37555516.329999998</v>
      </c>
      <c r="F126" s="131">
        <f>RevReqDetR!E126+RevReqDetR!V126</f>
        <v>352889.53428262548</v>
      </c>
      <c r="G126" s="4">
        <f>RevReqDetR!AG126</f>
        <v>0</v>
      </c>
      <c r="H126" s="131">
        <f t="shared" si="22"/>
        <v>0</v>
      </c>
      <c r="I126" s="8">
        <f>RevReqDetR!H126</f>
        <v>347673.65999999992</v>
      </c>
      <c r="J126" s="8">
        <f>RevReqDetR!M126</f>
        <v>347875.14999999991</v>
      </c>
      <c r="K126" s="131">
        <f t="shared" si="18"/>
        <v>-201.48999999999069</v>
      </c>
      <c r="L126" s="8">
        <f>RevReqDetR!N126</f>
        <v>967399.66</v>
      </c>
      <c r="M126" s="8">
        <f>RevReqDetR!AA126</f>
        <v>0</v>
      </c>
      <c r="N126" s="134">
        <f t="shared" si="23"/>
        <v>967399.66</v>
      </c>
      <c r="O126" s="134">
        <f>RevReqDetR!AI126</f>
        <v>4952.8974713183943</v>
      </c>
      <c r="P126" s="8">
        <f>RevReqDetR!K126</f>
        <v>1315274.81</v>
      </c>
      <c r="Q126" s="8">
        <f>RevReqDetR!T126</f>
        <v>0</v>
      </c>
      <c r="R126" s="8">
        <f>RevReqDetR!W126</f>
        <v>0</v>
      </c>
      <c r="S126" s="8">
        <f>RevReqDetR!X126</f>
        <v>0</v>
      </c>
      <c r="T126" s="8">
        <f>RevReqDetR!Y126</f>
        <v>885647.25</v>
      </c>
      <c r="U126" s="134">
        <f t="shared" si="24"/>
        <v>429627.56000000006</v>
      </c>
      <c r="V126" s="134">
        <f>RevReqDetR!L126</f>
        <v>0</v>
      </c>
      <c r="W126" s="8">
        <f t="shared" si="20"/>
        <v>895816.02175394399</v>
      </c>
      <c r="Y126">
        <f t="shared" si="16"/>
        <v>25.2</v>
      </c>
      <c r="Z126" s="47">
        <f t="shared" si="25"/>
        <v>1</v>
      </c>
      <c r="AA126" s="8">
        <f>W126-RevReqDetR!AJ126</f>
        <v>0</v>
      </c>
    </row>
    <row r="127" spans="1:29" hidden="1" outlineLevel="1" x14ac:dyDescent="0.2">
      <c r="A127">
        <f t="shared" si="17"/>
        <v>2018</v>
      </c>
      <c r="B127" s="49">
        <v>43344</v>
      </c>
      <c r="C127" s="4">
        <f>RevReqDetR!Q127</f>
        <v>35730732.969999991</v>
      </c>
      <c r="D127" s="8">
        <f>RevReqDetR!U127</f>
        <v>1292080</v>
      </c>
      <c r="E127" s="4">
        <f t="shared" si="21"/>
        <v>37022812.969999991</v>
      </c>
      <c r="F127" s="131">
        <f>RevReqDetR!E127+RevReqDetR!V127</f>
        <v>347718.71337359713</v>
      </c>
      <c r="G127" s="4">
        <f>RevReqDetR!AG127</f>
        <v>0</v>
      </c>
      <c r="H127" s="131">
        <f t="shared" si="22"/>
        <v>0</v>
      </c>
      <c r="I127" s="8">
        <f>RevReqDetR!H127</f>
        <v>338828.51000000007</v>
      </c>
      <c r="J127" s="8">
        <f>RevReqDetR!M127</f>
        <v>338789.12000000005</v>
      </c>
      <c r="K127" s="131">
        <f t="shared" si="18"/>
        <v>39.39000000001397</v>
      </c>
      <c r="L127" s="8">
        <f>RevReqDetR!N127</f>
        <v>955427.74999999988</v>
      </c>
      <c r="M127" s="8">
        <f>RevReqDetR!AA127</f>
        <v>0</v>
      </c>
      <c r="N127" s="134">
        <f t="shared" si="23"/>
        <v>955427.74999999988</v>
      </c>
      <c r="O127" s="134">
        <f>RevReqDetR!AI127</f>
        <v>4952.8974713183943</v>
      </c>
      <c r="P127" s="8">
        <f>RevReqDetR!K127</f>
        <v>1294216.8700000001</v>
      </c>
      <c r="Q127" s="8">
        <f>RevReqDetR!T127</f>
        <v>0</v>
      </c>
      <c r="R127" s="8">
        <f>RevReqDetR!W127</f>
        <v>0</v>
      </c>
      <c r="S127" s="8">
        <f>RevReqDetR!X127</f>
        <v>0</v>
      </c>
      <c r="T127" s="8">
        <f>RevReqDetR!Y127</f>
        <v>871643.53</v>
      </c>
      <c r="U127" s="134">
        <f t="shared" si="24"/>
        <v>422573.34000000008</v>
      </c>
      <c r="V127" s="134">
        <f>RevReqDetR!L127</f>
        <v>0</v>
      </c>
      <c r="W127" s="8">
        <f t="shared" si="20"/>
        <v>885486.63084491552</v>
      </c>
      <c r="Y127">
        <f t="shared" si="16"/>
        <v>25.4</v>
      </c>
      <c r="Z127" s="47">
        <f t="shared" si="25"/>
        <v>2</v>
      </c>
      <c r="AA127" s="8">
        <f>W127-RevReqDetR!AJ127</f>
        <v>0</v>
      </c>
    </row>
    <row r="128" spans="1:29" hidden="1" outlineLevel="1" x14ac:dyDescent="0.2">
      <c r="A128">
        <f t="shared" si="17"/>
        <v>2018</v>
      </c>
      <c r="B128" s="49">
        <v>43374</v>
      </c>
      <c r="C128" s="4">
        <f>RevReqDetR!Q128</f>
        <v>34869061.159999996</v>
      </c>
      <c r="D128" s="8">
        <f>RevReqDetR!U128</f>
        <v>389205</v>
      </c>
      <c r="E128" s="4">
        <f t="shared" si="21"/>
        <v>35258266.159999996</v>
      </c>
      <c r="F128" s="131">
        <f>RevReqDetR!E128+RevReqDetR!V128</f>
        <v>342722.9681348892</v>
      </c>
      <c r="G128" s="4">
        <f>RevReqDetR!AG128</f>
        <v>0</v>
      </c>
      <c r="H128" s="131">
        <f t="shared" si="22"/>
        <v>0</v>
      </c>
      <c r="I128" s="8">
        <f>RevReqDetR!H128</f>
        <v>330078.50999999995</v>
      </c>
      <c r="J128" s="8">
        <f>RevReqDetR!M128</f>
        <v>330099.23</v>
      </c>
      <c r="K128" s="131">
        <f t="shared" si="18"/>
        <v>-20.720000000030268</v>
      </c>
      <c r="L128" s="8">
        <f>RevReqDetR!N128</f>
        <v>861651.09</v>
      </c>
      <c r="M128" s="8">
        <f>RevReqDetR!AA128</f>
        <v>0</v>
      </c>
      <c r="N128" s="134">
        <f t="shared" si="23"/>
        <v>861651.09</v>
      </c>
      <c r="O128" s="134">
        <f>RevReqDetR!AI128</f>
        <v>5001.9619799065576</v>
      </c>
      <c r="P128" s="8">
        <f>RevReqDetR!K128</f>
        <v>1191750.32</v>
      </c>
      <c r="Q128" s="8">
        <f>RevReqDetR!T128</f>
        <v>0</v>
      </c>
      <c r="R128" s="8">
        <f>RevReqDetR!W128</f>
        <v>4079.112435314411</v>
      </c>
      <c r="S128" s="8">
        <f>RevReqDetR!X128</f>
        <v>0</v>
      </c>
      <c r="T128" s="8">
        <f>RevReqDetR!Y128</f>
        <v>802545.32</v>
      </c>
      <c r="U128" s="134">
        <f t="shared" si="24"/>
        <v>385125.88756468578</v>
      </c>
      <c r="V128" s="134">
        <f>RevReqDetR!L128</f>
        <v>0</v>
      </c>
      <c r="W128" s="8">
        <f t="shared" si="20"/>
        <v>824270.85255010996</v>
      </c>
      <c r="Y128">
        <f t="shared" si="16"/>
        <v>25.6</v>
      </c>
      <c r="Z128" s="47">
        <f t="shared" si="25"/>
        <v>2</v>
      </c>
      <c r="AA128" s="8">
        <f>W128-RevReqDetR!AJ128</f>
        <v>0</v>
      </c>
    </row>
    <row r="129" spans="1:27" hidden="1" outlineLevel="1" x14ac:dyDescent="0.2">
      <c r="A129">
        <f t="shared" si="17"/>
        <v>2018</v>
      </c>
      <c r="B129" s="49">
        <v>43405</v>
      </c>
      <c r="C129" s="4">
        <f>RevReqDetR!Q129</f>
        <v>34181249.109999992</v>
      </c>
      <c r="D129" s="8">
        <f>RevReqDetR!U129</f>
        <v>718890</v>
      </c>
      <c r="E129" s="4">
        <f t="shared" si="21"/>
        <v>34900139.109999992</v>
      </c>
      <c r="F129" s="131">
        <f>RevReqDetR!E129+RevReqDetR!V129</f>
        <v>326482.60310905817</v>
      </c>
      <c r="G129" s="4">
        <f>RevReqDetR!AG129</f>
        <v>0</v>
      </c>
      <c r="H129" s="131">
        <f t="shared" si="22"/>
        <v>0</v>
      </c>
      <c r="I129" s="8">
        <f>RevReqDetR!H129</f>
        <v>322197.19999999995</v>
      </c>
      <c r="J129" s="8">
        <f>RevReqDetR!M129</f>
        <v>322040.94999999995</v>
      </c>
      <c r="K129" s="131">
        <f t="shared" si="18"/>
        <v>156.25</v>
      </c>
      <c r="L129" s="8">
        <f>RevReqDetR!N129</f>
        <v>687968.3</v>
      </c>
      <c r="M129" s="8">
        <f>RevReqDetR!AA129</f>
        <v>0</v>
      </c>
      <c r="N129" s="134">
        <f t="shared" si="23"/>
        <v>687968.3</v>
      </c>
      <c r="O129" s="134">
        <f>RevReqDetR!AI129</f>
        <v>5001.9619799065576</v>
      </c>
      <c r="P129" s="8">
        <f>RevReqDetR!K129</f>
        <v>1010009.25</v>
      </c>
      <c r="Q129" s="8">
        <f>RevReqDetR!T129</f>
        <v>0</v>
      </c>
      <c r="R129" s="8">
        <f>RevReqDetR!W129</f>
        <v>0</v>
      </c>
      <c r="S129" s="8">
        <f>RevReqDetR!X129</f>
        <v>0</v>
      </c>
      <c r="T129" s="8">
        <f>RevReqDetR!Y129</f>
        <v>680324.25</v>
      </c>
      <c r="U129" s="134">
        <f t="shared" si="24"/>
        <v>329685</v>
      </c>
      <c r="V129" s="134">
        <f>RevReqDetR!L129</f>
        <v>0</v>
      </c>
      <c r="W129" s="8">
        <f t="shared" si="20"/>
        <v>689611.61508896481</v>
      </c>
      <c r="Y129">
        <f t="shared" si="16"/>
        <v>25.8</v>
      </c>
      <c r="Z129" s="47">
        <f t="shared" si="25"/>
        <v>2</v>
      </c>
      <c r="AA129" s="8">
        <f>W129-RevReqDetR!AJ129</f>
        <v>0</v>
      </c>
    </row>
    <row r="130" spans="1:27" hidden="1" outlineLevel="1" x14ac:dyDescent="0.2">
      <c r="A130">
        <f t="shared" si="17"/>
        <v>2018</v>
      </c>
      <c r="B130" s="49">
        <v>43435</v>
      </c>
      <c r="C130" s="4">
        <f>RevReqDetR!Q130</f>
        <v>33684317.159999996</v>
      </c>
      <c r="D130" s="8">
        <f>RevReqDetR!U130</f>
        <v>984405</v>
      </c>
      <c r="E130" s="4">
        <f t="shared" si="21"/>
        <v>34668722.159999996</v>
      </c>
      <c r="F130" s="131">
        <f>RevReqDetR!E130+RevReqDetR!V130</f>
        <v>323324.45895757072</v>
      </c>
      <c r="G130" s="4">
        <f>RevReqDetR!AG130</f>
        <v>0</v>
      </c>
      <c r="H130" s="131">
        <f t="shared" si="22"/>
        <v>0</v>
      </c>
      <c r="I130" s="8">
        <f>RevReqDetR!H130</f>
        <v>315893.95999999996</v>
      </c>
      <c r="J130" s="8">
        <f>RevReqDetR!M130</f>
        <v>315925.73999999993</v>
      </c>
      <c r="K130" s="131">
        <f t="shared" si="18"/>
        <v>-31.779999999969732</v>
      </c>
      <c r="L130" s="8">
        <f>RevReqDetR!N130</f>
        <v>496900.17</v>
      </c>
      <c r="M130" s="8">
        <f>RevReqDetR!AA130</f>
        <v>0</v>
      </c>
      <c r="N130" s="134">
        <f t="shared" si="23"/>
        <v>496900.17</v>
      </c>
      <c r="O130" s="134">
        <f>RevReqDetR!AI130</f>
        <v>5001.9619799065576</v>
      </c>
      <c r="P130" s="8">
        <f>RevReqDetR!K130</f>
        <v>812825.91</v>
      </c>
      <c r="Q130" s="8">
        <f>RevReqDetR!T130</f>
        <v>0</v>
      </c>
      <c r="R130" s="8">
        <f>RevReqDetR!W130</f>
        <v>0</v>
      </c>
      <c r="S130" s="8">
        <f>RevReqDetR!X130</f>
        <v>0</v>
      </c>
      <c r="T130" s="8">
        <f>RevReqDetR!Y130</f>
        <v>547396.77</v>
      </c>
      <c r="U130" s="134">
        <f t="shared" si="24"/>
        <v>265429.14</v>
      </c>
      <c r="V130" s="134">
        <f>RevReqDetR!L130</f>
        <v>0</v>
      </c>
      <c r="W130" s="8">
        <f t="shared" si="20"/>
        <v>559829.2309374772</v>
      </c>
      <c r="Y130">
        <f t="shared" si="16"/>
        <v>26</v>
      </c>
      <c r="Z130" s="47">
        <f t="shared" si="25"/>
        <v>2</v>
      </c>
      <c r="AA130" s="8">
        <f>W130-RevReqDetR!AJ130</f>
        <v>0</v>
      </c>
    </row>
    <row r="131" spans="1:27" hidden="1" outlineLevel="1" x14ac:dyDescent="0.2">
      <c r="A131">
        <f t="shared" si="17"/>
        <v>2019</v>
      </c>
      <c r="B131" s="49">
        <v>43466</v>
      </c>
      <c r="C131" s="4">
        <f>RevReqDetR!Q131</f>
        <v>33480859.859999996</v>
      </c>
      <c r="D131" s="8">
        <f>RevReqDetR!U131</f>
        <v>168175</v>
      </c>
      <c r="E131" s="4">
        <f t="shared" si="21"/>
        <v>33649034.859999999</v>
      </c>
      <c r="F131" s="131">
        <f>RevReqDetR!E131+RevReqDetR!V131</f>
        <v>320899.84590264619</v>
      </c>
      <c r="G131" s="4">
        <f>RevReqDetR!AG131</f>
        <v>0</v>
      </c>
      <c r="H131" s="131">
        <f t="shared" si="22"/>
        <v>0</v>
      </c>
      <c r="I131" s="8">
        <f>RevReqDetR!H131</f>
        <v>311350.78000000009</v>
      </c>
      <c r="J131" s="8">
        <f>RevReqDetR!M131</f>
        <v>311042.08000000013</v>
      </c>
      <c r="K131" s="131">
        <f t="shared" si="18"/>
        <v>308.69999999995343</v>
      </c>
      <c r="L131" s="8">
        <f>RevReqDetR!N131</f>
        <v>203766</v>
      </c>
      <c r="M131" s="8">
        <f>RevReqDetR!AA131</f>
        <v>0</v>
      </c>
      <c r="N131" s="134">
        <f t="shared" si="23"/>
        <v>203766</v>
      </c>
      <c r="O131" s="134">
        <f>RevReqDetR!AI131</f>
        <v>5001.9619799065576</v>
      </c>
      <c r="P131" s="8">
        <f>RevReqDetR!K131</f>
        <v>514808.08</v>
      </c>
      <c r="Q131" s="8">
        <f>RevReqDetR!T131</f>
        <v>0</v>
      </c>
      <c r="R131" s="8">
        <f>RevReqDetR!W131</f>
        <v>3880.0425277102249</v>
      </c>
      <c r="S131" s="8">
        <f>RevReqDetR!X131</f>
        <v>0</v>
      </c>
      <c r="T131" s="8">
        <f>RevReqDetR!Y131</f>
        <v>346709.96</v>
      </c>
      <c r="U131" s="134">
        <f t="shared" si="24"/>
        <v>164218.07747228979</v>
      </c>
      <c r="V131" s="134">
        <f>RevReqDetR!L131</f>
        <v>0</v>
      </c>
      <c r="W131" s="8">
        <f t="shared" si="20"/>
        <v>365141.03041026299</v>
      </c>
      <c r="Y131">
        <f t="shared" si="16"/>
        <v>26.2</v>
      </c>
      <c r="Z131" s="47">
        <f t="shared" si="25"/>
        <v>1</v>
      </c>
      <c r="AA131" s="8">
        <f>W131-RevReqDetR!AJ131</f>
        <v>0</v>
      </c>
    </row>
    <row r="132" spans="1:27" hidden="1" outlineLevel="1" x14ac:dyDescent="0.2">
      <c r="A132">
        <f t="shared" si="17"/>
        <v>2019</v>
      </c>
      <c r="B132" s="49">
        <v>43497</v>
      </c>
      <c r="C132" s="4">
        <f>RevReqDetR!Q132</f>
        <v>33338839.499999993</v>
      </c>
      <c r="D132" s="8">
        <f>RevReqDetR!U132</f>
        <v>315580</v>
      </c>
      <c r="E132" s="4">
        <f t="shared" si="21"/>
        <v>33654419.499999993</v>
      </c>
      <c r="F132" s="131">
        <f>RevReqDetR!E132+RevReqDetR!V132</f>
        <v>311454.10338516202</v>
      </c>
      <c r="G132" s="4">
        <f>RevReqDetR!AG132</f>
        <v>0</v>
      </c>
      <c r="H132" s="131">
        <f t="shared" si="22"/>
        <v>0</v>
      </c>
      <c r="I132" s="8">
        <f>RevReqDetR!H132</f>
        <v>309506.00999999995</v>
      </c>
      <c r="J132" s="8">
        <f>RevReqDetR!M132</f>
        <v>307050.14</v>
      </c>
      <c r="K132" s="131">
        <f t="shared" si="18"/>
        <v>2455.8699999999371</v>
      </c>
      <c r="L132" s="8">
        <f>RevReqDetR!N132</f>
        <v>144476.22999999998</v>
      </c>
      <c r="M132" s="8">
        <f>RevReqDetR!AA132</f>
        <v>0</v>
      </c>
      <c r="N132" s="134">
        <f t="shared" si="23"/>
        <v>144476.22999999998</v>
      </c>
      <c r="O132" s="134">
        <f>RevReqDetR!AI132</f>
        <v>5001.9619799065576</v>
      </c>
      <c r="P132" s="8">
        <f>RevReqDetR!K132</f>
        <v>451526.37</v>
      </c>
      <c r="Q132" s="8">
        <f>RevReqDetR!T132</f>
        <v>0</v>
      </c>
      <c r="R132" s="8">
        <f>RevReqDetR!W132</f>
        <v>0</v>
      </c>
      <c r="S132" s="8">
        <f>RevReqDetR!X132</f>
        <v>0</v>
      </c>
      <c r="T132" s="8">
        <f>RevReqDetR!Y132</f>
        <v>304121.37</v>
      </c>
      <c r="U132" s="134">
        <f t="shared" si="24"/>
        <v>147405</v>
      </c>
      <c r="V132" s="134">
        <f>RevReqDetR!L132</f>
        <v>0</v>
      </c>
      <c r="W132" s="8">
        <f t="shared" si="20"/>
        <v>311071.4253650686</v>
      </c>
      <c r="Y132">
        <f t="shared" si="16"/>
        <v>26.4</v>
      </c>
      <c r="Z132" s="47">
        <f t="shared" si="25"/>
        <v>2</v>
      </c>
      <c r="AA132" s="8">
        <f>W132-RevReqDetR!AJ132</f>
        <v>0</v>
      </c>
    </row>
    <row r="133" spans="1:27" hidden="1" outlineLevel="1" x14ac:dyDescent="0.2">
      <c r="A133">
        <f t="shared" si="17"/>
        <v>2019</v>
      </c>
      <c r="B133" s="49">
        <v>43525</v>
      </c>
      <c r="C133" s="4">
        <f>RevReqDetR!Q133</f>
        <v>33087931.749999996</v>
      </c>
      <c r="D133" s="8">
        <f>RevReqDetR!U133</f>
        <v>498480</v>
      </c>
      <c r="E133" s="4">
        <f t="shared" si="21"/>
        <v>33586411.75</v>
      </c>
      <c r="F133" s="131">
        <f>RevReqDetR!E133+RevReqDetR!V133</f>
        <v>311694.42066731508</v>
      </c>
      <c r="G133" s="4">
        <f>RevReqDetR!AG133</f>
        <v>0</v>
      </c>
      <c r="H133" s="131">
        <f t="shared" si="22"/>
        <v>0</v>
      </c>
      <c r="I133" s="8">
        <f>RevReqDetR!H133</f>
        <v>308215.12</v>
      </c>
      <c r="J133" s="8">
        <f>RevReqDetR!M133</f>
        <v>309910.5799999999</v>
      </c>
      <c r="K133" s="131">
        <f t="shared" si="18"/>
        <v>-1695.4599999999045</v>
      </c>
      <c r="L133" s="8">
        <f>RevReqDetR!N133</f>
        <v>249212.29</v>
      </c>
      <c r="M133" s="8">
        <f>RevReqDetR!AA133</f>
        <v>0</v>
      </c>
      <c r="N133" s="134">
        <f t="shared" si="23"/>
        <v>249212.29</v>
      </c>
      <c r="O133" s="134">
        <f>RevReqDetR!AI133</f>
        <v>5001.9619799065576</v>
      </c>
      <c r="P133" s="8">
        <f>RevReqDetR!K133</f>
        <v>559122.87</v>
      </c>
      <c r="Q133" s="8">
        <f>RevReqDetR!T133</f>
        <v>0</v>
      </c>
      <c r="R133" s="8">
        <f>RevReqDetR!W133</f>
        <v>0</v>
      </c>
      <c r="S133" s="8">
        <f>RevReqDetR!X133</f>
        <v>0</v>
      </c>
      <c r="T133" s="8">
        <f>RevReqDetR!Y133</f>
        <v>376335.31</v>
      </c>
      <c r="U133" s="134">
        <f t="shared" si="24"/>
        <v>182787.56</v>
      </c>
      <c r="V133" s="134">
        <f>RevReqDetR!L133</f>
        <v>0</v>
      </c>
      <c r="W133" s="8">
        <f t="shared" si="20"/>
        <v>384816.57264722156</v>
      </c>
      <c r="Y133">
        <f t="shared" si="16"/>
        <v>26.6</v>
      </c>
      <c r="Z133" s="47">
        <f t="shared" si="25"/>
        <v>2</v>
      </c>
      <c r="AA133" s="8">
        <f>W133-RevReqDetR!AJ133</f>
        <v>0</v>
      </c>
    </row>
    <row r="134" spans="1:27" hidden="1" outlineLevel="1" x14ac:dyDescent="0.2">
      <c r="A134">
        <f t="shared" si="17"/>
        <v>2019</v>
      </c>
      <c r="B134" s="49">
        <v>43556</v>
      </c>
      <c r="C134" s="4">
        <f>RevReqDetR!Q134</f>
        <v>32706202.140000015</v>
      </c>
      <c r="D134" s="8">
        <f>RevReqDetR!U134</f>
        <v>224905</v>
      </c>
      <c r="E134" s="4">
        <f t="shared" si="21"/>
        <v>32931107.140000015</v>
      </c>
      <c r="F134" s="131">
        <f>RevReqDetR!E134+RevReqDetR!V134</f>
        <v>310806.62808903639</v>
      </c>
      <c r="G134" s="4">
        <f>RevReqDetR!AG134</f>
        <v>0</v>
      </c>
      <c r="H134" s="131">
        <f t="shared" si="22"/>
        <v>0</v>
      </c>
      <c r="I134" s="8">
        <f>RevReqDetR!H134</f>
        <v>305930.08999999985</v>
      </c>
      <c r="J134" s="8">
        <f>RevReqDetR!M134</f>
        <v>306966.61999999988</v>
      </c>
      <c r="K134" s="131">
        <f t="shared" si="18"/>
        <v>-1036.5300000000279</v>
      </c>
      <c r="L134" s="8">
        <f>RevReqDetR!N134</f>
        <v>380693.08000000007</v>
      </c>
      <c r="M134" s="8">
        <f>RevReqDetR!AA134</f>
        <v>0</v>
      </c>
      <c r="N134" s="134">
        <f t="shared" si="23"/>
        <v>380693.08000000007</v>
      </c>
      <c r="O134" s="134">
        <f>RevReqDetR!AI134</f>
        <v>5001.9619799065576</v>
      </c>
      <c r="P134" s="8">
        <f>RevReqDetR!K134</f>
        <v>687659.7</v>
      </c>
      <c r="Q134" s="8">
        <f>RevReqDetR!T134</f>
        <v>0</v>
      </c>
      <c r="R134" s="8">
        <f>RevReqDetR!W134</f>
        <v>2455.3196043357948</v>
      </c>
      <c r="S134" s="8">
        <f>RevReqDetR!X134</f>
        <v>0</v>
      </c>
      <c r="T134" s="8">
        <f>RevReqDetR!Y134</f>
        <v>463040</v>
      </c>
      <c r="U134" s="134">
        <f t="shared" si="24"/>
        <v>222164.38039566413</v>
      </c>
      <c r="V134" s="134">
        <f>RevReqDetR!L134</f>
        <v>0</v>
      </c>
      <c r="W134" s="8">
        <f t="shared" si="20"/>
        <v>475373.81967327883</v>
      </c>
      <c r="Y134">
        <f t="shared" si="16"/>
        <v>26.8</v>
      </c>
      <c r="Z134" s="47">
        <f t="shared" si="25"/>
        <v>2</v>
      </c>
      <c r="AA134" s="8">
        <f>W134-RevReqDetR!AJ134</f>
        <v>0</v>
      </c>
    </row>
    <row r="135" spans="1:27" hidden="1" outlineLevel="1" x14ac:dyDescent="0.2">
      <c r="A135">
        <f t="shared" si="17"/>
        <v>2019</v>
      </c>
      <c r="B135" s="49">
        <v>43586</v>
      </c>
      <c r="C135" s="4">
        <f>RevReqDetR!Q135</f>
        <v>32033009.129999984</v>
      </c>
      <c r="D135" s="8">
        <f>RevReqDetR!U135</f>
        <v>543430</v>
      </c>
      <c r="E135" s="4">
        <f t="shared" si="21"/>
        <v>32576439.129999984</v>
      </c>
      <c r="F135" s="131">
        <f>RevReqDetR!E135+RevReqDetR!V135</f>
        <v>305022.98191209952</v>
      </c>
      <c r="G135" s="4">
        <f>RevReqDetR!AG135</f>
        <v>0</v>
      </c>
      <c r="H135" s="131">
        <f t="shared" si="22"/>
        <v>0</v>
      </c>
      <c r="I135" s="8">
        <f>RevReqDetR!H135</f>
        <v>302429.66000000021</v>
      </c>
      <c r="J135" s="8">
        <f>RevReqDetR!M135</f>
        <v>302561.75000000023</v>
      </c>
      <c r="K135" s="131">
        <f t="shared" si="18"/>
        <v>-132.09000000002561</v>
      </c>
      <c r="L135" s="8">
        <f>RevReqDetR!N135</f>
        <v>673060.91999999993</v>
      </c>
      <c r="M135" s="8">
        <f>RevReqDetR!AA135</f>
        <v>0</v>
      </c>
      <c r="N135" s="134">
        <f t="shared" si="23"/>
        <v>673060.91999999993</v>
      </c>
      <c r="O135" s="134">
        <f>RevReqDetR!AI135</f>
        <v>5001.9619799065576</v>
      </c>
      <c r="P135" s="8">
        <f>RevReqDetR!K135</f>
        <v>975622.67</v>
      </c>
      <c r="Q135" s="8">
        <f>RevReqDetR!T135</f>
        <v>0</v>
      </c>
      <c r="R135" s="8">
        <f>RevReqDetR!W135</f>
        <v>0</v>
      </c>
      <c r="S135" s="8">
        <f>RevReqDetR!X135</f>
        <v>0</v>
      </c>
      <c r="T135" s="8">
        <f>RevReqDetR!Y135</f>
        <v>657150.64</v>
      </c>
      <c r="U135" s="134">
        <f t="shared" si="24"/>
        <v>318472.03000000003</v>
      </c>
      <c r="V135" s="134">
        <f>RevReqDetR!L135</f>
        <v>0</v>
      </c>
      <c r="W135" s="8">
        <f t="shared" si="20"/>
        <v>664745.92389200605</v>
      </c>
      <c r="Y135">
        <f t="shared" si="16"/>
        <v>27</v>
      </c>
      <c r="Z135" s="47">
        <f t="shared" si="25"/>
        <v>2</v>
      </c>
      <c r="AA135" s="8">
        <f>W135-RevReqDetR!AJ135</f>
        <v>0</v>
      </c>
    </row>
    <row r="136" spans="1:27" hidden="1" outlineLevel="1" x14ac:dyDescent="0.2">
      <c r="A136">
        <f t="shared" si="17"/>
        <v>2019</v>
      </c>
      <c r="B136" s="49">
        <v>43617</v>
      </c>
      <c r="C136" s="4">
        <f>RevReqDetR!Q136</f>
        <v>31234620.610000011</v>
      </c>
      <c r="D136" s="8">
        <f>RevReqDetR!U136</f>
        <v>901015</v>
      </c>
      <c r="E136" s="4">
        <f t="shared" si="21"/>
        <v>32135635.610000011</v>
      </c>
      <c r="F136" s="131">
        <f>RevReqDetR!E136+RevReqDetR!V136</f>
        <v>301642.4238627638</v>
      </c>
      <c r="G136" s="4">
        <f>RevReqDetR!AG136</f>
        <v>0</v>
      </c>
      <c r="H136" s="131">
        <f t="shared" si="22"/>
        <v>0</v>
      </c>
      <c r="I136" s="8">
        <f>RevReqDetR!H136</f>
        <v>296238.72000000009</v>
      </c>
      <c r="J136" s="8">
        <f>RevReqDetR!M136</f>
        <v>296290.9800000001</v>
      </c>
      <c r="K136" s="131">
        <f t="shared" si="18"/>
        <v>-52.260000000009313</v>
      </c>
      <c r="L136" s="8">
        <f>RevReqDetR!N136</f>
        <v>798336.26000000024</v>
      </c>
      <c r="M136" s="8">
        <f>RevReqDetR!AA136</f>
        <v>0</v>
      </c>
      <c r="N136" s="134">
        <f t="shared" si="23"/>
        <v>798336.26000000024</v>
      </c>
      <c r="O136" s="134">
        <f>RevReqDetR!AI136</f>
        <v>5001.9619799065576</v>
      </c>
      <c r="P136" s="8">
        <f>RevReqDetR!K136</f>
        <v>1094627.24</v>
      </c>
      <c r="Q136" s="8">
        <f>RevReqDetR!T136</f>
        <v>0</v>
      </c>
      <c r="R136" s="8">
        <f>RevReqDetR!W136</f>
        <v>0</v>
      </c>
      <c r="S136" s="8">
        <f>RevReqDetR!X136</f>
        <v>0</v>
      </c>
      <c r="T136" s="8">
        <f>RevReqDetR!Y136</f>
        <v>737299.76</v>
      </c>
      <c r="U136" s="134">
        <f t="shared" si="24"/>
        <v>357327.48</v>
      </c>
      <c r="V136" s="134">
        <f>RevReqDetR!L136</f>
        <v>0</v>
      </c>
      <c r="W136" s="8">
        <f t="shared" si="20"/>
        <v>747705.42584267072</v>
      </c>
      <c r="Y136">
        <f t="shared" si="16"/>
        <v>27.2</v>
      </c>
      <c r="Z136" s="47">
        <f t="shared" si="25"/>
        <v>1</v>
      </c>
      <c r="AA136" s="8">
        <f>W136-RevReqDetR!AJ136</f>
        <v>0</v>
      </c>
    </row>
    <row r="137" spans="1:27" hidden="1" outlineLevel="1" x14ac:dyDescent="0.2">
      <c r="A137">
        <f t="shared" si="17"/>
        <v>2019</v>
      </c>
      <c r="B137" s="49">
        <v>43647</v>
      </c>
      <c r="C137" s="4">
        <f>RevReqDetR!Q137</f>
        <v>30213863.880000006</v>
      </c>
      <c r="D137" s="8">
        <f>RevReqDetR!U137</f>
        <v>427645</v>
      </c>
      <c r="E137" s="4">
        <f t="shared" si="21"/>
        <v>30641508.880000006</v>
      </c>
      <c r="F137" s="131">
        <f>RevReqDetR!E137+RevReqDetR!V137</f>
        <v>297537.26686697151</v>
      </c>
      <c r="G137" s="4">
        <f>RevReqDetR!AG137</f>
        <v>0</v>
      </c>
      <c r="H137" s="131">
        <f t="shared" si="22"/>
        <v>0</v>
      </c>
      <c r="I137" s="8">
        <f>RevReqDetR!H137</f>
        <v>288887.99000000005</v>
      </c>
      <c r="J137" s="8">
        <f>RevReqDetR!M137</f>
        <v>288942.72000000003</v>
      </c>
      <c r="K137" s="131">
        <f t="shared" si="18"/>
        <v>-54.729999999981374</v>
      </c>
      <c r="L137" s="8">
        <f>RevReqDetR!N137</f>
        <v>1020702.0000000001</v>
      </c>
      <c r="M137" s="8">
        <f>RevReqDetR!AA137</f>
        <v>0</v>
      </c>
      <c r="N137" s="134">
        <f t="shared" si="23"/>
        <v>1020702.0000000001</v>
      </c>
      <c r="O137" s="134">
        <f>RevReqDetR!AI137</f>
        <v>5001.9619799065576</v>
      </c>
      <c r="P137" s="8">
        <f>RevReqDetR!K137</f>
        <v>1309644.72</v>
      </c>
      <c r="Q137" s="8">
        <f>RevReqDetR!T137</f>
        <v>0</v>
      </c>
      <c r="R137" s="8">
        <f>RevReqDetR!W137</f>
        <v>3195.6848916279432</v>
      </c>
      <c r="S137" s="8">
        <f>RevReqDetR!X137</f>
        <v>0</v>
      </c>
      <c r="T137" s="8">
        <f>RevReqDetR!Y137</f>
        <v>882154.02</v>
      </c>
      <c r="U137" s="134">
        <f t="shared" si="24"/>
        <v>424295.01510837208</v>
      </c>
      <c r="V137" s="134">
        <f>RevReqDetR!L137</f>
        <v>0</v>
      </c>
      <c r="W137" s="8">
        <f t="shared" si="20"/>
        <v>899000.94373850618</v>
      </c>
      <c r="Y137">
        <f t="shared" ref="Y137:Y200" si="26">ROW()/5</f>
        <v>27.4</v>
      </c>
      <c r="Z137" s="47">
        <f t="shared" si="25"/>
        <v>2</v>
      </c>
      <c r="AA137" s="8">
        <f>W137-RevReqDetR!AJ137</f>
        <v>0</v>
      </c>
    </row>
    <row r="138" spans="1:27" hidden="1" outlineLevel="1" x14ac:dyDescent="0.2">
      <c r="A138">
        <f t="shared" ref="A138:A201" si="27">YEAR(B138)</f>
        <v>2019</v>
      </c>
      <c r="B138" s="49">
        <v>43678</v>
      </c>
      <c r="C138" s="4">
        <f>RevReqDetR!Q138</f>
        <v>29214021.209999997</v>
      </c>
      <c r="D138" s="8">
        <f>RevReqDetR!U138</f>
        <v>845370</v>
      </c>
      <c r="E138" s="4">
        <f t="shared" si="21"/>
        <v>30059391.209999997</v>
      </c>
      <c r="F138" s="131">
        <f>RevReqDetR!E138+RevReqDetR!V138</f>
        <v>283891.41580199887</v>
      </c>
      <c r="G138" s="4">
        <f>RevReqDetR!AG138</f>
        <v>0</v>
      </c>
      <c r="H138" s="131">
        <f t="shared" si="22"/>
        <v>0</v>
      </c>
      <c r="I138" s="8">
        <f>RevReqDetR!H138</f>
        <v>279485.53000000003</v>
      </c>
      <c r="J138" s="8">
        <f>RevReqDetR!M138</f>
        <v>279468.95</v>
      </c>
      <c r="K138" s="131">
        <f t="shared" si="18"/>
        <v>16.580000000016298</v>
      </c>
      <c r="L138" s="8">
        <f>RevReqDetR!N138</f>
        <v>999859.25</v>
      </c>
      <c r="M138" s="8">
        <f>RevReqDetR!AA138</f>
        <v>0</v>
      </c>
      <c r="N138" s="134">
        <f t="shared" si="23"/>
        <v>999859.25</v>
      </c>
      <c r="O138" s="134">
        <f>RevReqDetR!AI138</f>
        <v>5001.9619799065576</v>
      </c>
      <c r="P138" s="8">
        <f>RevReqDetR!K138</f>
        <v>1279328.2</v>
      </c>
      <c r="Q138" s="8">
        <f>RevReqDetR!T138</f>
        <v>0</v>
      </c>
      <c r="R138" s="8">
        <f>RevReqDetR!W138</f>
        <v>0</v>
      </c>
      <c r="S138" s="8">
        <f>RevReqDetR!X138</f>
        <v>0</v>
      </c>
      <c r="T138" s="8">
        <f>RevReqDetR!Y138</f>
        <v>861758.23</v>
      </c>
      <c r="U138" s="134">
        <f t="shared" si="24"/>
        <v>417569.97</v>
      </c>
      <c r="V138" s="134">
        <f>RevReqDetR!L138</f>
        <v>0</v>
      </c>
      <c r="W138" s="8">
        <f t="shared" si="20"/>
        <v>871166.07778190542</v>
      </c>
      <c r="Y138">
        <f t="shared" si="26"/>
        <v>27.6</v>
      </c>
      <c r="Z138" s="47">
        <f t="shared" si="25"/>
        <v>2</v>
      </c>
      <c r="AA138" s="8">
        <f>W138-RevReqDetR!AJ138</f>
        <v>0</v>
      </c>
    </row>
    <row r="139" spans="1:27" hidden="1" outlineLevel="1" x14ac:dyDescent="0.2">
      <c r="A139">
        <f t="shared" si="27"/>
        <v>2019</v>
      </c>
      <c r="B139" s="49">
        <v>43709</v>
      </c>
      <c r="C139" s="4">
        <f>RevReqDetR!Q139</f>
        <v>28216342.590000007</v>
      </c>
      <c r="D139" s="8">
        <f>RevReqDetR!U139</f>
        <v>1259375</v>
      </c>
      <c r="E139" s="4">
        <f t="shared" si="21"/>
        <v>29475717.590000007</v>
      </c>
      <c r="F139" s="131">
        <f>RevReqDetR!E139+RevReqDetR!V139</f>
        <v>278317.67893722717</v>
      </c>
      <c r="G139" s="4">
        <f>RevReqDetR!AG139</f>
        <v>0</v>
      </c>
      <c r="H139" s="131">
        <f t="shared" si="22"/>
        <v>0</v>
      </c>
      <c r="I139" s="8">
        <f>RevReqDetR!H139</f>
        <v>270264.40000000002</v>
      </c>
      <c r="J139" s="8">
        <f>RevReqDetR!M139</f>
        <v>270312.55000000005</v>
      </c>
      <c r="K139" s="131">
        <f t="shared" ref="K139:K144" si="28">I139-J139</f>
        <v>-48.150000000023283</v>
      </c>
      <c r="L139" s="8">
        <f>RevReqDetR!N139</f>
        <v>997630.46999999986</v>
      </c>
      <c r="M139" s="8">
        <f>RevReqDetR!AA139</f>
        <v>0</v>
      </c>
      <c r="N139" s="134">
        <f t="shared" si="23"/>
        <v>997630.46999999986</v>
      </c>
      <c r="O139" s="134">
        <f>RevReqDetR!AI139</f>
        <v>5001.9619799065576</v>
      </c>
      <c r="P139" s="8">
        <f>RevReqDetR!K139</f>
        <v>1267943.02</v>
      </c>
      <c r="Q139" s="8">
        <f>RevReqDetR!T139</f>
        <v>0</v>
      </c>
      <c r="R139" s="8">
        <f>RevReqDetR!W139</f>
        <v>0</v>
      </c>
      <c r="S139" s="8">
        <f>RevReqDetR!X139</f>
        <v>0</v>
      </c>
      <c r="T139" s="8">
        <f>RevReqDetR!Y139</f>
        <v>854074.83</v>
      </c>
      <c r="U139" s="134">
        <f t="shared" si="24"/>
        <v>413868.19000000006</v>
      </c>
      <c r="V139" s="134">
        <f>RevReqDetR!L139</f>
        <v>0</v>
      </c>
      <c r="W139" s="8">
        <f t="shared" si="20"/>
        <v>867130.07091713359</v>
      </c>
      <c r="Y139">
        <f t="shared" si="26"/>
        <v>27.8</v>
      </c>
      <c r="Z139" s="47">
        <f t="shared" si="25"/>
        <v>2</v>
      </c>
      <c r="AA139" s="8">
        <f>W139-RevReqDetR!AJ139</f>
        <v>0</v>
      </c>
    </row>
    <row r="140" spans="1:27" hidden="1" outlineLevel="1" x14ac:dyDescent="0.2">
      <c r="A140">
        <f t="shared" si="27"/>
        <v>2019</v>
      </c>
      <c r="B140" s="49">
        <v>43739</v>
      </c>
      <c r="C140" s="4">
        <f>RevReqDetR!Q140</f>
        <v>27310718.840000004</v>
      </c>
      <c r="D140" s="8">
        <f>RevReqDetR!U140</f>
        <v>380990</v>
      </c>
      <c r="E140" s="4">
        <f t="shared" si="21"/>
        <v>27691708.840000004</v>
      </c>
      <c r="F140" s="131">
        <f>RevReqDetR!E140+RevReqDetR!V140</f>
        <v>272851.33848309022</v>
      </c>
      <c r="G140" s="4">
        <f>RevReqDetR!AG140</f>
        <v>0</v>
      </c>
      <c r="H140" s="131">
        <f t="shared" si="22"/>
        <v>0</v>
      </c>
      <c r="I140" s="8">
        <f>RevReqDetR!H140</f>
        <v>261065.46000000002</v>
      </c>
      <c r="J140" s="8">
        <f>RevReqDetR!M140</f>
        <v>261044.07000000004</v>
      </c>
      <c r="K140" s="131">
        <f t="shared" si="28"/>
        <v>21.389999999984866</v>
      </c>
      <c r="L140" s="8">
        <f>RevReqDetR!N140</f>
        <v>905645.14000000013</v>
      </c>
      <c r="M140" s="8">
        <f>RevReqDetR!AA140</f>
        <v>0</v>
      </c>
      <c r="N140" s="134">
        <f t="shared" si="23"/>
        <v>905645.14000000013</v>
      </c>
      <c r="O140" s="134">
        <f>RevReqDetR!AI140</f>
        <v>5152.0209837872217</v>
      </c>
      <c r="P140" s="8">
        <f>RevReqDetR!K140</f>
        <v>1166689.21</v>
      </c>
      <c r="Q140" s="8">
        <f>RevReqDetR!T140</f>
        <v>0</v>
      </c>
      <c r="R140" s="8">
        <f>RevReqDetR!W140</f>
        <v>3877.5996947147491</v>
      </c>
      <c r="S140" s="8">
        <f>RevReqDetR!X140</f>
        <v>0</v>
      </c>
      <c r="T140" s="8">
        <f>RevReqDetR!Y140</f>
        <v>785699.21</v>
      </c>
      <c r="U140" s="134">
        <f t="shared" si="24"/>
        <v>377112.40030528535</v>
      </c>
      <c r="V140" s="134">
        <f>RevReqDetR!L140</f>
        <v>0</v>
      </c>
      <c r="W140" s="8">
        <f t="shared" si="20"/>
        <v>806514.70916159241</v>
      </c>
      <c r="Y140">
        <f t="shared" si="26"/>
        <v>28</v>
      </c>
      <c r="AA140" s="8">
        <f>W140-RevReqDetR!AJ140</f>
        <v>0</v>
      </c>
    </row>
    <row r="141" spans="1:27" hidden="1" outlineLevel="1" x14ac:dyDescent="0.2">
      <c r="A141">
        <f t="shared" si="27"/>
        <v>2019</v>
      </c>
      <c r="B141" s="49">
        <v>43770</v>
      </c>
      <c r="C141" s="4">
        <f>RevReqDetR!Q141</f>
        <v>26569926.609999988</v>
      </c>
      <c r="D141" s="8">
        <f>RevReqDetR!U141</f>
        <v>705250</v>
      </c>
      <c r="E141" s="4">
        <f t="shared" si="21"/>
        <v>27275176.609999988</v>
      </c>
      <c r="F141" s="131">
        <f>RevReqDetR!E141+RevReqDetR!V141</f>
        <v>256428.51316455257</v>
      </c>
      <c r="G141" s="4">
        <f>RevReqDetR!AG141</f>
        <v>0</v>
      </c>
      <c r="H141" s="131">
        <f t="shared" si="22"/>
        <v>0</v>
      </c>
      <c r="I141" s="8">
        <f>RevReqDetR!H141</f>
        <v>252709.50000000003</v>
      </c>
      <c r="J141" s="8">
        <f>RevReqDetR!M141</f>
        <v>252690.59000000003</v>
      </c>
      <c r="K141" s="131">
        <f t="shared" si="28"/>
        <v>18.910000000003492</v>
      </c>
      <c r="L141" s="8">
        <f>RevReqDetR!N141</f>
        <v>740811.1399999999</v>
      </c>
      <c r="M141" s="8">
        <f>RevReqDetR!AA141</f>
        <v>0</v>
      </c>
      <c r="N141" s="134">
        <f t="shared" si="23"/>
        <v>740811.1399999999</v>
      </c>
      <c r="O141" s="134">
        <f>RevReqDetR!AI141</f>
        <v>5152.0209837872217</v>
      </c>
      <c r="P141" s="8">
        <f>RevReqDetR!K141</f>
        <v>993501.73</v>
      </c>
      <c r="Q141" s="8">
        <f>RevReqDetR!T141</f>
        <v>0</v>
      </c>
      <c r="R141" s="8">
        <f>RevReqDetR!W141</f>
        <v>0</v>
      </c>
      <c r="S141" s="8">
        <f>RevReqDetR!X141</f>
        <v>0</v>
      </c>
      <c r="T141" s="8">
        <f>RevReqDetR!Y141</f>
        <v>669241.73</v>
      </c>
      <c r="U141" s="134">
        <f t="shared" si="24"/>
        <v>324260</v>
      </c>
      <c r="V141" s="134">
        <f>RevReqDetR!L141</f>
        <v>0</v>
      </c>
      <c r="W141" s="8">
        <f t="shared" si="20"/>
        <v>678112.76414833975</v>
      </c>
      <c r="Y141">
        <f t="shared" si="26"/>
        <v>28.2</v>
      </c>
      <c r="AA141" s="8">
        <f>W141-RevReqDetR!AJ141</f>
        <v>0</v>
      </c>
    </row>
    <row r="142" spans="1:27" hidden="1" outlineLevel="1" x14ac:dyDescent="0.2">
      <c r="A142">
        <f t="shared" si="27"/>
        <v>2019</v>
      </c>
      <c r="B142" s="49">
        <v>43800</v>
      </c>
      <c r="C142" s="4">
        <f>RevReqDetR!Q142</f>
        <v>26020940.300000008</v>
      </c>
      <c r="D142" s="8">
        <f>RevReqDetR!U142</f>
        <v>964875</v>
      </c>
      <c r="E142" s="4">
        <f t="shared" si="21"/>
        <v>26985815.300000008</v>
      </c>
      <c r="F142" s="131">
        <f>RevReqDetR!E142+RevReqDetR!V142</f>
        <v>252726.02823002054</v>
      </c>
      <c r="G142" s="4">
        <f>RevReqDetR!AG142</f>
        <v>0</v>
      </c>
      <c r="H142" s="131">
        <f t="shared" si="22"/>
        <v>0</v>
      </c>
      <c r="I142" s="8">
        <f>RevReqDetR!H142</f>
        <v>245875.06</v>
      </c>
      <c r="J142" s="8">
        <f>RevReqDetR!M142</f>
        <v>245910.6</v>
      </c>
      <c r="K142" s="131">
        <f t="shared" si="28"/>
        <v>-35.540000000008149</v>
      </c>
      <c r="L142" s="8">
        <f>RevReqDetR!N142</f>
        <v>548950.7699999999</v>
      </c>
      <c r="M142" s="8">
        <f>RevReqDetR!AA142</f>
        <v>0</v>
      </c>
      <c r="N142" s="134">
        <f t="shared" si="23"/>
        <v>548950.7699999999</v>
      </c>
      <c r="O142" s="134">
        <f>RevReqDetR!AI142</f>
        <v>5152.0209837872217</v>
      </c>
      <c r="P142" s="8">
        <f>RevReqDetR!K142</f>
        <v>794861.37</v>
      </c>
      <c r="Q142" s="8">
        <f>RevReqDetR!T142</f>
        <v>0</v>
      </c>
      <c r="R142" s="8">
        <f>RevReqDetR!W142</f>
        <v>0</v>
      </c>
      <c r="S142" s="8">
        <f>RevReqDetR!X142</f>
        <v>0</v>
      </c>
      <c r="T142" s="8">
        <f>RevReqDetR!Y142</f>
        <v>535263.5</v>
      </c>
      <c r="U142" s="134">
        <f t="shared" si="24"/>
        <v>259597.87</v>
      </c>
      <c r="V142" s="134">
        <f>RevReqDetR!L142</f>
        <v>0</v>
      </c>
      <c r="W142" s="8">
        <f t="shared" si="20"/>
        <v>547266.48921380774</v>
      </c>
      <c r="Y142">
        <f t="shared" si="26"/>
        <v>28.4</v>
      </c>
      <c r="AA142" s="8">
        <f>W142-RevReqDetR!AJ142</f>
        <v>0</v>
      </c>
    </row>
    <row r="143" spans="1:27" hidden="1" outlineLevel="1" x14ac:dyDescent="0.2">
      <c r="A143">
        <f t="shared" si="27"/>
        <v>2020</v>
      </c>
      <c r="B143" s="49">
        <v>43831</v>
      </c>
      <c r="C143" s="4">
        <f>RevReqDetR!Q143</f>
        <v>25766243.680000011</v>
      </c>
      <c r="D143" s="8">
        <f>RevReqDetR!U143</f>
        <v>161820</v>
      </c>
      <c r="E143" s="4">
        <f t="shared" si="21"/>
        <v>25928063.680000011</v>
      </c>
      <c r="F143" s="131">
        <f>RevReqDetR!E143+RevReqDetR!V143</f>
        <v>249761.5154732613</v>
      </c>
      <c r="G143" s="4">
        <f>RevReqDetR!AG143</f>
        <v>0</v>
      </c>
      <c r="H143" s="131">
        <f t="shared" si="22"/>
        <v>0</v>
      </c>
      <c r="I143" s="8">
        <f>RevReqDetR!H143</f>
        <v>240802.86999999991</v>
      </c>
      <c r="J143" s="8">
        <f>RevReqDetR!M143</f>
        <v>240678.17999999991</v>
      </c>
      <c r="K143" s="131">
        <f t="shared" si="28"/>
        <v>124.69000000000233</v>
      </c>
      <c r="L143" s="8">
        <f>RevReqDetR!N143</f>
        <v>253939.61000000007</v>
      </c>
      <c r="M143" s="8">
        <f>RevReqDetR!AA143</f>
        <v>0</v>
      </c>
      <c r="N143" s="134">
        <f t="shared" si="23"/>
        <v>253939.61000000007</v>
      </c>
      <c r="O143" s="134">
        <f>RevReqDetR!AI143</f>
        <v>5152.0209837872217</v>
      </c>
      <c r="P143" s="8">
        <f>RevReqDetR!K143</f>
        <v>494617.79</v>
      </c>
      <c r="Q143" s="8">
        <f>RevReqDetR!T143</f>
        <v>0</v>
      </c>
      <c r="R143" s="8">
        <f>RevReqDetR!W143</f>
        <v>3742.8911519640255</v>
      </c>
      <c r="S143" s="8">
        <f>RevReqDetR!X143</f>
        <v>0</v>
      </c>
      <c r="T143" s="8">
        <f>RevReqDetR!Y143</f>
        <v>333078.68</v>
      </c>
      <c r="U143" s="134">
        <f t="shared" si="24"/>
        <v>157796.21884803596</v>
      </c>
      <c r="V143" s="134">
        <f>RevReqDetR!L143</f>
        <v>0</v>
      </c>
      <c r="W143" s="8">
        <f t="shared" si="20"/>
        <v>350932.23760901263</v>
      </c>
      <c r="Y143">
        <f t="shared" si="26"/>
        <v>28.6</v>
      </c>
      <c r="AA143" s="8">
        <f>W143-RevReqDetR!AJ143</f>
        <v>0</v>
      </c>
    </row>
    <row r="144" spans="1:27" hidden="1" outlineLevel="1" x14ac:dyDescent="0.2">
      <c r="A144">
        <f t="shared" si="27"/>
        <v>2020</v>
      </c>
      <c r="B144" s="49">
        <v>43862</v>
      </c>
      <c r="C144" s="4">
        <f>RevReqDetR!Q144</f>
        <v>25566275.330000006</v>
      </c>
      <c r="D144" s="8">
        <f>RevReqDetR!U144</f>
        <v>304885</v>
      </c>
      <c r="E144" s="4">
        <f t="shared" si="21"/>
        <v>25871160.330000006</v>
      </c>
      <c r="F144" s="131">
        <f>RevReqDetR!E144+RevReqDetR!V144</f>
        <v>240023.56526599094</v>
      </c>
      <c r="G144" s="4">
        <f>RevReqDetR!AG144</f>
        <v>0</v>
      </c>
      <c r="H144" s="131">
        <f t="shared" si="22"/>
        <v>0</v>
      </c>
      <c r="I144" s="8">
        <f>RevReqDetR!H144</f>
        <v>238456.65000000008</v>
      </c>
      <c r="J144" s="8">
        <f>RevReqDetR!M144</f>
        <v>237810.33000000005</v>
      </c>
      <c r="K144" s="131">
        <f t="shared" si="28"/>
        <v>646.32000000003609</v>
      </c>
      <c r="L144" s="8">
        <f>RevReqDetR!N144</f>
        <v>200614.66999999998</v>
      </c>
      <c r="M144" s="8">
        <f>RevReqDetR!AA144</f>
        <v>0</v>
      </c>
      <c r="N144" s="134">
        <f t="shared" si="23"/>
        <v>200614.66999999998</v>
      </c>
      <c r="O144" s="134">
        <f>RevReqDetR!AI144</f>
        <v>5152.0209837872217</v>
      </c>
      <c r="P144" s="8">
        <f>RevReqDetR!K144</f>
        <v>438425</v>
      </c>
      <c r="Q144" s="8">
        <f>RevReqDetR!T144</f>
        <v>0</v>
      </c>
      <c r="R144" s="8">
        <f>RevReqDetR!W144</f>
        <v>0</v>
      </c>
      <c r="S144" s="8">
        <f>RevReqDetR!X144</f>
        <v>0</v>
      </c>
      <c r="T144" s="8">
        <f>RevReqDetR!Y144</f>
        <v>295360</v>
      </c>
      <c r="U144" s="134">
        <f t="shared" si="24"/>
        <v>143065</v>
      </c>
      <c r="V144" s="134">
        <f>RevReqDetR!L144</f>
        <v>0</v>
      </c>
      <c r="W144" s="8">
        <f t="shared" si="20"/>
        <v>302078.93624977808</v>
      </c>
      <c r="Y144">
        <f t="shared" si="26"/>
        <v>28.8</v>
      </c>
      <c r="AA144" s="8">
        <f>W144-RevReqDetR!AJ144</f>
        <v>0</v>
      </c>
    </row>
    <row r="145" spans="1:27" hidden="1" outlineLevel="1" x14ac:dyDescent="0.2">
      <c r="A145">
        <f t="shared" si="27"/>
        <v>2020</v>
      </c>
      <c r="B145" s="49">
        <v>43891</v>
      </c>
      <c r="C145" s="4">
        <f>RevReqDetR!Q145</f>
        <v>25261002.099999998</v>
      </c>
      <c r="D145" s="8">
        <f>RevReqDetR!U145</f>
        <v>481895</v>
      </c>
      <c r="E145" s="4">
        <f t="shared" si="21"/>
        <v>25742897.099999998</v>
      </c>
      <c r="F145" s="131">
        <f>RevReqDetR!E145+RevReqDetR!V145</f>
        <v>239630.99957269168</v>
      </c>
      <c r="G145" s="4">
        <f>RevReqDetR!AG145</f>
        <v>0</v>
      </c>
      <c r="H145" s="131">
        <f t="shared" si="22"/>
        <v>0</v>
      </c>
      <c r="I145" s="8">
        <f>RevReqDetR!H145</f>
        <v>236615.72999999989</v>
      </c>
      <c r="J145" s="8">
        <f>RevReqDetR!M145</f>
        <v>237325.57999999993</v>
      </c>
      <c r="K145" s="131">
        <f t="shared" ref="K145:K151" si="29">I145-J145</f>
        <v>-709.85000000003492</v>
      </c>
      <c r="L145" s="8">
        <f>RevReqDetR!N145</f>
        <v>304563.38000000012</v>
      </c>
      <c r="M145" s="8">
        <f>RevReqDetR!AA145</f>
        <v>0</v>
      </c>
      <c r="N145" s="134">
        <f t="shared" si="23"/>
        <v>304563.38000000012</v>
      </c>
      <c r="O145" s="134">
        <f>RevReqDetR!AI145</f>
        <v>5152.0209837872217</v>
      </c>
      <c r="P145" s="8">
        <f>RevReqDetR!K145</f>
        <v>541888.96</v>
      </c>
      <c r="Q145" s="8">
        <f>RevReqDetR!T145</f>
        <v>0</v>
      </c>
      <c r="R145" s="8">
        <f>RevReqDetR!W145</f>
        <v>0</v>
      </c>
      <c r="S145" s="8">
        <f>RevReqDetR!X145</f>
        <v>0</v>
      </c>
      <c r="T145" s="8">
        <f>RevReqDetR!Y145</f>
        <v>365026.68</v>
      </c>
      <c r="U145" s="134">
        <f t="shared" si="24"/>
        <v>176862.27999999997</v>
      </c>
      <c r="V145" s="134">
        <f>RevReqDetR!L145</f>
        <v>0</v>
      </c>
      <c r="W145" s="8">
        <f t="shared" si="20"/>
        <v>373193.97055647912</v>
      </c>
      <c r="Y145">
        <f t="shared" si="26"/>
        <v>29</v>
      </c>
      <c r="AA145" s="8">
        <f>W145-RevReqDetR!AJ145</f>
        <v>0</v>
      </c>
    </row>
    <row r="146" spans="1:27" hidden="1" outlineLevel="1" x14ac:dyDescent="0.2">
      <c r="A146">
        <f t="shared" si="27"/>
        <v>2020</v>
      </c>
      <c r="B146" s="49">
        <v>43922</v>
      </c>
      <c r="C146" s="4">
        <f>RevReqDetR!Q146</f>
        <v>24834976.680000003</v>
      </c>
      <c r="D146" s="8">
        <f>RevReqDetR!U146</f>
        <v>215450</v>
      </c>
      <c r="E146" s="4">
        <f t="shared" si="21"/>
        <v>25050426.680000003</v>
      </c>
      <c r="F146" s="131">
        <f>RevReqDetR!E146+RevReqDetR!V146</f>
        <v>238193.27446415176</v>
      </c>
      <c r="G146" s="4">
        <f>RevReqDetR!AG146</f>
        <v>0</v>
      </c>
      <c r="H146" s="131">
        <f t="shared" si="22"/>
        <v>0</v>
      </c>
      <c r="I146" s="8">
        <f>RevReqDetR!H146</f>
        <v>233795.92999999996</v>
      </c>
      <c r="J146" s="8">
        <f>RevReqDetR!M146</f>
        <v>233827.8</v>
      </c>
      <c r="K146" s="131">
        <f t="shared" si="29"/>
        <v>-31.870000000024447</v>
      </c>
      <c r="L146" s="8">
        <f>RevReqDetR!N146</f>
        <v>425993.5500000001</v>
      </c>
      <c r="M146" s="8">
        <f>RevReqDetR!AA146</f>
        <v>0</v>
      </c>
      <c r="N146" s="134">
        <f t="shared" si="23"/>
        <v>425993.5500000001</v>
      </c>
      <c r="O146" s="134">
        <f>RevReqDetR!AI146</f>
        <v>5152.0209837872217</v>
      </c>
      <c r="P146" s="8">
        <f>RevReqDetR!K146</f>
        <v>659821.35</v>
      </c>
      <c r="Q146" s="8">
        <f>RevReqDetR!T146</f>
        <v>0</v>
      </c>
      <c r="R146" s="8">
        <f>RevReqDetR!W146</f>
        <v>2383.9830690427261</v>
      </c>
      <c r="S146" s="8">
        <f>RevReqDetR!X146</f>
        <v>0</v>
      </c>
      <c r="T146" s="8">
        <f>RevReqDetR!Y146</f>
        <v>444371.35000000003</v>
      </c>
      <c r="U146" s="134">
        <f t="shared" si="24"/>
        <v>213066.01693095727</v>
      </c>
      <c r="V146" s="134">
        <f>RevReqDetR!L146</f>
        <v>0</v>
      </c>
      <c r="W146" s="8">
        <f t="shared" si="20"/>
        <v>456304.69851698185</v>
      </c>
      <c r="Y146">
        <f t="shared" si="26"/>
        <v>29.2</v>
      </c>
      <c r="AA146" s="8">
        <f>W146-RevReqDetR!AJ146</f>
        <v>0</v>
      </c>
    </row>
    <row r="147" spans="1:27" hidden="1" outlineLevel="1" x14ac:dyDescent="0.2">
      <c r="A147">
        <f t="shared" si="27"/>
        <v>2020</v>
      </c>
      <c r="B147" s="49">
        <v>43952</v>
      </c>
      <c r="C147" s="4">
        <f>RevReqDetR!Q147</f>
        <v>24135078.420000009</v>
      </c>
      <c r="D147" s="8">
        <f>RevReqDetR!U147</f>
        <v>518940</v>
      </c>
      <c r="E147" s="4">
        <f t="shared" si="21"/>
        <v>24654018.420000009</v>
      </c>
      <c r="F147" s="131">
        <f>RevReqDetR!E147+RevReqDetR!V147</f>
        <v>232055.01869216445</v>
      </c>
      <c r="G147" s="4">
        <f>RevReqDetR!AG147</f>
        <v>0</v>
      </c>
      <c r="H147" s="131">
        <f t="shared" si="22"/>
        <v>0</v>
      </c>
      <c r="I147" s="8">
        <f>RevReqDetR!H147</f>
        <v>229859.71000000005</v>
      </c>
      <c r="J147" s="8">
        <f>RevReqDetR!M147</f>
        <v>229898.59000000005</v>
      </c>
      <c r="K147" s="131">
        <f t="shared" si="29"/>
        <v>-38.880000000004657</v>
      </c>
      <c r="L147" s="8">
        <f>RevReqDetR!N147</f>
        <v>699859.37999999989</v>
      </c>
      <c r="M147" s="8">
        <f>RevReqDetR!AA147</f>
        <v>0</v>
      </c>
      <c r="N147" s="134">
        <f t="shared" si="23"/>
        <v>699859.37999999989</v>
      </c>
      <c r="O147" s="134">
        <f>RevReqDetR!AI147</f>
        <v>5152.0209837872217</v>
      </c>
      <c r="P147" s="8">
        <f>RevReqDetR!K147</f>
        <v>929757.97</v>
      </c>
      <c r="Q147" s="8">
        <f>RevReqDetR!T147</f>
        <v>0</v>
      </c>
      <c r="R147" s="8">
        <f>RevReqDetR!W147</f>
        <v>0</v>
      </c>
      <c r="S147" s="8">
        <f>RevReqDetR!X147</f>
        <v>0</v>
      </c>
      <c r="T147" s="8">
        <f>RevReqDetR!Y147</f>
        <v>626267.97</v>
      </c>
      <c r="U147" s="134">
        <f t="shared" si="24"/>
        <v>303490</v>
      </c>
      <c r="V147" s="134">
        <f>RevReqDetR!L147</f>
        <v>0</v>
      </c>
      <c r="W147" s="8">
        <f t="shared" si="20"/>
        <v>633615.2996759516</v>
      </c>
      <c r="Y147">
        <f t="shared" si="26"/>
        <v>29.4</v>
      </c>
      <c r="AA147" s="8">
        <f>W147-RevReqDetR!AJ147</f>
        <v>0</v>
      </c>
    </row>
    <row r="148" spans="1:27" hidden="1" outlineLevel="1" x14ac:dyDescent="0.2">
      <c r="A148">
        <f t="shared" si="27"/>
        <v>2020</v>
      </c>
      <c r="B148" s="49">
        <v>43983</v>
      </c>
      <c r="C148" s="4">
        <f>RevReqDetR!Q148</f>
        <v>23319286.160000004</v>
      </c>
      <c r="D148" s="8">
        <f>RevReqDetR!U148</f>
        <v>858235</v>
      </c>
      <c r="E148" s="4">
        <f t="shared" si="21"/>
        <v>24177521.160000004</v>
      </c>
      <c r="F148" s="131">
        <f>RevReqDetR!E148+RevReqDetR!V148</f>
        <v>228291.80455851473</v>
      </c>
      <c r="G148" s="4">
        <f>RevReqDetR!AG148</f>
        <v>0</v>
      </c>
      <c r="H148" s="131">
        <f t="shared" si="22"/>
        <v>0</v>
      </c>
      <c r="I148" s="8">
        <f>RevReqDetR!H148</f>
        <v>223389.75999999989</v>
      </c>
      <c r="J148" s="8">
        <f>RevReqDetR!M148</f>
        <v>223389.75999999989</v>
      </c>
      <c r="K148" s="131">
        <f t="shared" si="29"/>
        <v>0</v>
      </c>
      <c r="L148" s="8">
        <f>RevReqDetR!N148</f>
        <v>815792.25999999989</v>
      </c>
      <c r="M148" s="8">
        <f>RevReqDetR!AA148</f>
        <v>0</v>
      </c>
      <c r="N148" s="134">
        <f t="shared" si="23"/>
        <v>815792.25999999989</v>
      </c>
      <c r="O148" s="134">
        <f>RevReqDetR!AI148</f>
        <v>5152.0209837872217</v>
      </c>
      <c r="P148" s="8">
        <f>RevReqDetR!K148</f>
        <v>1039182.0199999999</v>
      </c>
      <c r="Q148" s="8">
        <f>RevReqDetR!T148</f>
        <v>0</v>
      </c>
      <c r="R148" s="8">
        <f>RevReqDetR!W148</f>
        <v>0</v>
      </c>
      <c r="S148" s="8">
        <f>RevReqDetR!X148</f>
        <v>0</v>
      </c>
      <c r="T148" s="8">
        <f>RevReqDetR!Y148</f>
        <v>699887.0199999999</v>
      </c>
      <c r="U148" s="134">
        <f t="shared" si="24"/>
        <v>339295</v>
      </c>
      <c r="V148" s="134">
        <f>RevReqDetR!L148</f>
        <v>0</v>
      </c>
      <c r="W148" s="8">
        <f t="shared" si="20"/>
        <v>709941.08554230188</v>
      </c>
      <c r="Y148">
        <f t="shared" si="26"/>
        <v>29.6</v>
      </c>
      <c r="AA148" s="8">
        <f>W148-RevReqDetR!AJ148</f>
        <v>0</v>
      </c>
    </row>
    <row r="149" spans="1:27" hidden="1" outlineLevel="1" x14ac:dyDescent="0.2">
      <c r="A149">
        <f t="shared" si="27"/>
        <v>2020</v>
      </c>
      <c r="B149" s="49">
        <v>44013</v>
      </c>
      <c r="C149" s="4">
        <f>RevReqDetR!Q149</f>
        <v>22301080.610000003</v>
      </c>
      <c r="D149" s="8">
        <f>RevReqDetR!U149</f>
        <v>402690</v>
      </c>
      <c r="E149" s="4">
        <f t="shared" si="21"/>
        <v>22703770.610000003</v>
      </c>
      <c r="F149" s="131">
        <f>RevReqDetR!E149+RevReqDetR!V149</f>
        <v>223856.48976576031</v>
      </c>
      <c r="G149" s="4">
        <f>RevReqDetR!AG149</f>
        <v>0</v>
      </c>
      <c r="H149" s="131">
        <f t="shared" si="22"/>
        <v>0</v>
      </c>
      <c r="I149" s="8">
        <f>RevReqDetR!H149</f>
        <v>215844.45000000004</v>
      </c>
      <c r="J149" s="8">
        <f>RevReqDetR!M149</f>
        <v>215837.01000000004</v>
      </c>
      <c r="K149" s="131">
        <f t="shared" si="29"/>
        <v>7.4400000000023283</v>
      </c>
      <c r="L149" s="8">
        <f>RevReqDetR!N149</f>
        <v>1018212.9900000003</v>
      </c>
      <c r="M149" s="8">
        <f>RevReqDetR!AA149</f>
        <v>0</v>
      </c>
      <c r="N149" s="134">
        <f t="shared" si="23"/>
        <v>1018212.9900000003</v>
      </c>
      <c r="O149" s="134">
        <f>RevReqDetR!AI149</f>
        <v>5152.0209837872217</v>
      </c>
      <c r="P149" s="8">
        <f>RevReqDetR!K149</f>
        <v>1234050</v>
      </c>
      <c r="Q149" s="8">
        <f>RevReqDetR!T149</f>
        <v>0</v>
      </c>
      <c r="R149" s="8">
        <f>RevReqDetR!W149</f>
        <v>3085.865140372478</v>
      </c>
      <c r="S149" s="8">
        <f>RevReqDetR!X149</f>
        <v>0</v>
      </c>
      <c r="T149" s="8">
        <f>RevReqDetR!Y149</f>
        <v>831360</v>
      </c>
      <c r="U149" s="134">
        <f t="shared" si="24"/>
        <v>399604.13485962758</v>
      </c>
      <c r="V149" s="134">
        <f>RevReqDetR!L149</f>
        <v>0</v>
      </c>
      <c r="W149" s="8">
        <f t="shared" si="20"/>
        <v>847609.92588992044</v>
      </c>
      <c r="Y149">
        <f t="shared" si="26"/>
        <v>29.8</v>
      </c>
      <c r="AA149" s="8">
        <f>W149-RevReqDetR!AJ149</f>
        <v>0</v>
      </c>
    </row>
    <row r="150" spans="1:27" hidden="1" outlineLevel="1" x14ac:dyDescent="0.2">
      <c r="A150">
        <f t="shared" si="27"/>
        <v>2020</v>
      </c>
      <c r="B150" s="49">
        <v>44044</v>
      </c>
      <c r="C150" s="4">
        <f>RevReqDetR!Q150</f>
        <v>21316960.509999998</v>
      </c>
      <c r="D150" s="8">
        <f>RevReqDetR!U150</f>
        <v>791275</v>
      </c>
      <c r="E150" s="4">
        <f t="shared" si="21"/>
        <v>22108235.509999998</v>
      </c>
      <c r="F150" s="131">
        <f>RevReqDetR!E150+RevReqDetR!V150</f>
        <v>210388.06631114034</v>
      </c>
      <c r="G150" s="4">
        <f>RevReqDetR!AG150</f>
        <v>0</v>
      </c>
      <c r="H150" s="131">
        <f t="shared" si="22"/>
        <v>0</v>
      </c>
      <c r="I150" s="8">
        <f>RevReqDetR!H150</f>
        <v>206422.74999999991</v>
      </c>
      <c r="J150" s="8">
        <f>RevReqDetR!M150</f>
        <v>206430.18999999992</v>
      </c>
      <c r="K150" s="131">
        <f t="shared" si="29"/>
        <v>-7.4400000000023283</v>
      </c>
      <c r="L150" s="8">
        <f>RevReqDetR!N150</f>
        <v>984112.6599999998</v>
      </c>
      <c r="M150" s="8">
        <f>RevReqDetR!AA150</f>
        <v>0</v>
      </c>
      <c r="N150" s="134">
        <f t="shared" si="23"/>
        <v>984112.6599999998</v>
      </c>
      <c r="O150" s="134">
        <f>RevReqDetR!AI150</f>
        <v>5152.0209837872217</v>
      </c>
      <c r="P150" s="8">
        <f>RevReqDetR!K150</f>
        <v>1190542.8500000001</v>
      </c>
      <c r="Q150" s="8">
        <f>RevReqDetR!T150</f>
        <v>0</v>
      </c>
      <c r="R150" s="8">
        <f>RevReqDetR!W150</f>
        <v>0</v>
      </c>
      <c r="S150" s="8">
        <f>RevReqDetR!X150</f>
        <v>0</v>
      </c>
      <c r="T150" s="8">
        <f>RevReqDetR!Y150</f>
        <v>801957.85</v>
      </c>
      <c r="U150" s="134">
        <f t="shared" si="24"/>
        <v>388585.00000000012</v>
      </c>
      <c r="V150" s="134">
        <f>RevReqDetR!L150</f>
        <v>0</v>
      </c>
      <c r="W150" s="8">
        <f t="shared" si="20"/>
        <v>811075.18729492731</v>
      </c>
      <c r="Y150">
        <f t="shared" si="26"/>
        <v>30</v>
      </c>
      <c r="AA150" s="8">
        <f>W150-RevReqDetR!AJ150</f>
        <v>0</v>
      </c>
    </row>
    <row r="151" spans="1:27" hidden="1" outlineLevel="1" x14ac:dyDescent="0.2">
      <c r="A151">
        <f t="shared" si="27"/>
        <v>2020</v>
      </c>
      <c r="B151" s="49">
        <v>44075</v>
      </c>
      <c r="C151" s="4">
        <f>RevReqDetR!Q151</f>
        <v>20342929.079999998</v>
      </c>
      <c r="D151" s="8">
        <f>RevReqDetR!U151</f>
        <v>1173505</v>
      </c>
      <c r="E151" s="4">
        <f t="shared" si="21"/>
        <v>21516434.079999998</v>
      </c>
      <c r="F151" s="131">
        <f>RevReqDetR!E151+RevReqDetR!V151</f>
        <v>204700.7033218756</v>
      </c>
      <c r="G151" s="4">
        <f>RevReqDetR!AG151</f>
        <v>0</v>
      </c>
      <c r="H151" s="131">
        <f t="shared" si="22"/>
        <v>0</v>
      </c>
      <c r="I151" s="8">
        <f>RevReqDetR!H151</f>
        <v>197318.57</v>
      </c>
      <c r="J151" s="8">
        <f>RevReqDetR!M151</f>
        <v>197318.57</v>
      </c>
      <c r="K151" s="131">
        <f t="shared" si="29"/>
        <v>0</v>
      </c>
      <c r="L151" s="8">
        <f>RevReqDetR!N151</f>
        <v>974031.43000000017</v>
      </c>
      <c r="M151" s="8">
        <f>RevReqDetR!AA151</f>
        <v>0</v>
      </c>
      <c r="N151" s="134">
        <f t="shared" si="23"/>
        <v>974031.43000000017</v>
      </c>
      <c r="O151" s="134">
        <f>RevReqDetR!AI151</f>
        <v>5152.0209837872217</v>
      </c>
      <c r="P151" s="8">
        <f>RevReqDetR!K151</f>
        <v>1171350</v>
      </c>
      <c r="Q151" s="8">
        <f>RevReqDetR!T151</f>
        <v>0</v>
      </c>
      <c r="R151" s="8">
        <f>RevReqDetR!W151</f>
        <v>0</v>
      </c>
      <c r="S151" s="8">
        <f>RevReqDetR!X151</f>
        <v>0</v>
      </c>
      <c r="T151" s="8">
        <f>RevReqDetR!Y151</f>
        <v>789120</v>
      </c>
      <c r="U151" s="134">
        <f t="shared" si="24"/>
        <v>382230</v>
      </c>
      <c r="V151" s="134">
        <f>RevReqDetR!L151</f>
        <v>0</v>
      </c>
      <c r="W151" s="8">
        <f t="shared" ref="W151:W214" si="30">F151+H151-K151+N151+O151-U151-V151</f>
        <v>801654.15430566296</v>
      </c>
      <c r="Y151">
        <f t="shared" si="26"/>
        <v>30.2</v>
      </c>
      <c r="AA151" s="8">
        <f>W151-RevReqDetR!AJ151</f>
        <v>0</v>
      </c>
    </row>
    <row r="152" spans="1:27" hidden="1" outlineLevel="1" x14ac:dyDescent="0.2">
      <c r="A152">
        <f t="shared" si="27"/>
        <v>2020</v>
      </c>
      <c r="B152" s="49">
        <v>44105</v>
      </c>
      <c r="C152" s="4">
        <f>RevReqDetR!Q152</f>
        <v>19451116.980000008</v>
      </c>
      <c r="D152" s="8">
        <f>RevReqDetR!U152</f>
        <v>352470</v>
      </c>
      <c r="E152" s="4">
        <f t="shared" ref="E152:E215" si="31">C152+D152</f>
        <v>19803586.980000008</v>
      </c>
      <c r="F152" s="131">
        <f>RevReqDetR!E152+RevReqDetR!V152</f>
        <v>199164.0748247614</v>
      </c>
      <c r="G152" s="4">
        <f>RevReqDetR!AG152</f>
        <v>0</v>
      </c>
      <c r="H152" s="131">
        <f t="shared" ref="H152:H215" si="32">(G151+G152)/2*$J$4</f>
        <v>0</v>
      </c>
      <c r="I152" s="8">
        <f>RevReqDetR!H152</f>
        <v>188309.56999999998</v>
      </c>
      <c r="J152" s="8">
        <f>RevReqDetR!M152</f>
        <v>188309.56999999998</v>
      </c>
      <c r="K152" s="131">
        <f t="shared" ref="K152:K215" si="33">I152-J152</f>
        <v>0</v>
      </c>
      <c r="L152" s="8">
        <f>RevReqDetR!N152</f>
        <v>891812.09999999986</v>
      </c>
      <c r="M152" s="8">
        <f>RevReqDetR!AA152</f>
        <v>0</v>
      </c>
      <c r="N152" s="134">
        <f t="shared" ref="N152:N215" si="34">L152+M152</f>
        <v>891812.09999999986</v>
      </c>
      <c r="O152" s="134">
        <f>RevReqDetR!AI152</f>
        <v>5306.5816133008375</v>
      </c>
      <c r="P152" s="8">
        <f>RevReqDetR!K152</f>
        <v>1080121.67</v>
      </c>
      <c r="Q152" s="8">
        <f>RevReqDetR!T152</f>
        <v>0</v>
      </c>
      <c r="R152" s="8">
        <f>RevReqDetR!W152</f>
        <v>3669.5204152785309</v>
      </c>
      <c r="S152" s="8">
        <f>RevReqDetR!X152</f>
        <v>0</v>
      </c>
      <c r="T152" s="8">
        <f>RevReqDetR!Y152</f>
        <v>727651.67</v>
      </c>
      <c r="U152" s="134">
        <f t="shared" ref="U152:U215" si="35">P152+Q152-R152+S152-T152</f>
        <v>348800.47958472127</v>
      </c>
      <c r="V152" s="134">
        <f>RevReqDetR!L152</f>
        <v>0</v>
      </c>
      <c r="W152" s="8">
        <f t="shared" si="30"/>
        <v>747482.27685334079</v>
      </c>
      <c r="Y152">
        <f t="shared" si="26"/>
        <v>30.4</v>
      </c>
      <c r="AA152" s="8">
        <f>W152-RevReqDetR!AJ152</f>
        <v>0</v>
      </c>
    </row>
    <row r="153" spans="1:27" hidden="1" outlineLevel="1" x14ac:dyDescent="0.2">
      <c r="A153">
        <f t="shared" si="27"/>
        <v>2020</v>
      </c>
      <c r="B153" s="49">
        <v>44136</v>
      </c>
      <c r="C153" s="4">
        <f>RevReqDetR!Q153</f>
        <v>18724227.73</v>
      </c>
      <c r="D153" s="8">
        <f>RevReqDetR!U153</f>
        <v>648520</v>
      </c>
      <c r="E153" s="4">
        <f t="shared" si="31"/>
        <v>19372747.73</v>
      </c>
      <c r="F153" s="131">
        <f>RevReqDetR!E153+RevReqDetR!V153</f>
        <v>183392.9442860194</v>
      </c>
      <c r="G153" s="4">
        <f>RevReqDetR!AG153</f>
        <v>0</v>
      </c>
      <c r="H153" s="131">
        <f t="shared" si="32"/>
        <v>0</v>
      </c>
      <c r="I153" s="8">
        <f>RevReqDetR!H153</f>
        <v>180059.91999999998</v>
      </c>
      <c r="J153" s="8">
        <f>RevReqDetR!M153</f>
        <v>180047.43</v>
      </c>
      <c r="K153" s="131">
        <f t="shared" si="33"/>
        <v>12.489999999990687</v>
      </c>
      <c r="L153" s="8">
        <f>RevReqDetR!N153</f>
        <v>726901.74</v>
      </c>
      <c r="M153" s="8">
        <f>RevReqDetR!AA153</f>
        <v>0</v>
      </c>
      <c r="N153" s="134">
        <f t="shared" si="34"/>
        <v>726901.74</v>
      </c>
      <c r="O153" s="134">
        <f>RevReqDetR!AI153</f>
        <v>5306.5816133008375</v>
      </c>
      <c r="P153" s="8">
        <f>RevReqDetR!K153</f>
        <v>906949.17</v>
      </c>
      <c r="Q153" s="8">
        <f>RevReqDetR!T153</f>
        <v>0</v>
      </c>
      <c r="R153" s="8">
        <f>RevReqDetR!W153</f>
        <v>0</v>
      </c>
      <c r="S153" s="8">
        <f>RevReqDetR!X153</f>
        <v>0</v>
      </c>
      <c r="T153" s="8">
        <f>RevReqDetR!Y153</f>
        <v>610899.17000000004</v>
      </c>
      <c r="U153" s="134">
        <f t="shared" si="35"/>
        <v>296050</v>
      </c>
      <c r="V153" s="134">
        <f>RevReqDetR!L153</f>
        <v>0</v>
      </c>
      <c r="W153" s="8">
        <f t="shared" si="30"/>
        <v>619538.77589932026</v>
      </c>
      <c r="Y153">
        <f t="shared" si="26"/>
        <v>30.6</v>
      </c>
      <c r="AA153" s="8">
        <f>W153-RevReqDetR!AJ153</f>
        <v>0</v>
      </c>
    </row>
    <row r="154" spans="1:27" hidden="1" outlineLevel="1" x14ac:dyDescent="0.2">
      <c r="A154">
        <f t="shared" si="27"/>
        <v>2020</v>
      </c>
      <c r="B154" s="49">
        <v>44166</v>
      </c>
      <c r="C154" s="4">
        <f>RevReqDetR!Q154</f>
        <v>18186261.940000001</v>
      </c>
      <c r="D154" s="8">
        <f>RevReqDetR!U154</f>
        <v>880710</v>
      </c>
      <c r="E154" s="4">
        <f t="shared" si="31"/>
        <v>19066971.940000001</v>
      </c>
      <c r="F154" s="131">
        <f>RevReqDetR!E154+RevReqDetR!V154</f>
        <v>179544.53475940987</v>
      </c>
      <c r="G154" s="4">
        <f>RevReqDetR!AG154</f>
        <v>0</v>
      </c>
      <c r="H154" s="131">
        <f t="shared" si="32"/>
        <v>0</v>
      </c>
      <c r="I154" s="8">
        <f>RevReqDetR!H154</f>
        <v>173331.86000000004</v>
      </c>
      <c r="J154" s="8">
        <f>RevReqDetR!M154</f>
        <v>173344.35000000003</v>
      </c>
      <c r="K154" s="131">
        <f t="shared" si="33"/>
        <v>-12.489999999990687</v>
      </c>
      <c r="L154" s="8">
        <f>RevReqDetR!N154</f>
        <v>537953.30000000016</v>
      </c>
      <c r="M154" s="8">
        <f>RevReqDetR!AA154</f>
        <v>0</v>
      </c>
      <c r="N154" s="134">
        <f t="shared" si="34"/>
        <v>537953.30000000016</v>
      </c>
      <c r="O154" s="134">
        <f>RevReqDetR!AI154</f>
        <v>5306.5816133008375</v>
      </c>
      <c r="P154" s="8">
        <f>RevReqDetR!K154</f>
        <v>711297.65</v>
      </c>
      <c r="Q154" s="8">
        <f>RevReqDetR!T154</f>
        <v>0</v>
      </c>
      <c r="R154" s="8">
        <f>RevReqDetR!W154</f>
        <v>0</v>
      </c>
      <c r="S154" s="8">
        <f>RevReqDetR!X154</f>
        <v>0</v>
      </c>
      <c r="T154" s="8">
        <f>RevReqDetR!Y154</f>
        <v>479107.65</v>
      </c>
      <c r="U154" s="134">
        <f t="shared" si="35"/>
        <v>232190</v>
      </c>
      <c r="V154" s="134">
        <f>RevReqDetR!L154</f>
        <v>0</v>
      </c>
      <c r="W154" s="8">
        <f t="shared" si="30"/>
        <v>490626.90637271083</v>
      </c>
      <c r="Y154">
        <f t="shared" si="26"/>
        <v>30.8</v>
      </c>
      <c r="AA154" s="8">
        <f>W154-RevReqDetR!AJ154</f>
        <v>0</v>
      </c>
    </row>
    <row r="155" spans="1:27" hidden="1" outlineLevel="1" x14ac:dyDescent="0.2">
      <c r="A155">
        <f t="shared" si="27"/>
        <v>2021</v>
      </c>
      <c r="B155" s="49">
        <v>44197</v>
      </c>
      <c r="C155" s="4">
        <f>RevReqDetR!Q155</f>
        <v>17915952.760000002</v>
      </c>
      <c r="D155" s="8">
        <f>RevReqDetR!U155</f>
        <v>143220</v>
      </c>
      <c r="E155" s="4">
        <f t="shared" si="31"/>
        <v>18059172.760000002</v>
      </c>
      <c r="F155" s="131">
        <f>RevReqDetR!E155+RevReqDetR!V155</f>
        <v>176459.68771445888</v>
      </c>
      <c r="G155" s="4">
        <f>RevReqDetR!AG155</f>
        <v>0</v>
      </c>
      <c r="H155" s="131">
        <f t="shared" si="32"/>
        <v>0</v>
      </c>
      <c r="I155" s="8">
        <f>RevReqDetR!H155</f>
        <v>168356.59999999998</v>
      </c>
      <c r="J155" s="8">
        <f>RevReqDetR!M155</f>
        <v>168339.71</v>
      </c>
      <c r="K155" s="131">
        <f t="shared" si="33"/>
        <v>16.889999999984866</v>
      </c>
      <c r="L155" s="8">
        <f>RevReqDetR!N155</f>
        <v>270326.06999999995</v>
      </c>
      <c r="M155" s="8">
        <f>RevReqDetR!AA155</f>
        <v>0</v>
      </c>
      <c r="N155" s="134">
        <f t="shared" si="34"/>
        <v>270326.06999999995</v>
      </c>
      <c r="O155" s="134">
        <f>RevReqDetR!AI155</f>
        <v>5306.5816133008375</v>
      </c>
      <c r="P155" s="8">
        <f>RevReqDetR!K155</f>
        <v>438665.78</v>
      </c>
      <c r="Q155" s="8">
        <f>RevReqDetR!T155</f>
        <v>0</v>
      </c>
      <c r="R155" s="8">
        <f>RevReqDetR!W155</f>
        <v>3424.1288045875604</v>
      </c>
      <c r="S155" s="8">
        <f>RevReqDetR!X155</f>
        <v>0</v>
      </c>
      <c r="T155" s="8">
        <f>RevReqDetR!Y155</f>
        <v>295445.78000000003</v>
      </c>
      <c r="U155" s="134">
        <f t="shared" si="35"/>
        <v>139795.87119541242</v>
      </c>
      <c r="V155" s="134">
        <f>RevReqDetR!L155</f>
        <v>0</v>
      </c>
      <c r="W155" s="8">
        <f t="shared" si="30"/>
        <v>312279.57813234726</v>
      </c>
      <c r="Y155">
        <f t="shared" si="26"/>
        <v>31</v>
      </c>
      <c r="AA155" s="8">
        <f>W155-RevReqDetR!AJ155</f>
        <v>0</v>
      </c>
    </row>
    <row r="156" spans="1:27" hidden="1" outlineLevel="1" x14ac:dyDescent="0.2">
      <c r="A156">
        <f t="shared" si="27"/>
        <v>2021</v>
      </c>
      <c r="B156" s="49">
        <v>44228</v>
      </c>
      <c r="C156" s="4">
        <f>RevReqDetR!Q156</f>
        <v>17699435.309999995</v>
      </c>
      <c r="D156" s="8">
        <f>RevReqDetR!U156</f>
        <v>267995</v>
      </c>
      <c r="E156" s="4">
        <f t="shared" si="31"/>
        <v>17967430.309999995</v>
      </c>
      <c r="F156" s="131">
        <f>RevReqDetR!E156+RevReqDetR!V156</f>
        <v>167129.88478404903</v>
      </c>
      <c r="G156" s="4">
        <f>RevReqDetR!AG156</f>
        <v>0</v>
      </c>
      <c r="H156" s="131">
        <f t="shared" si="32"/>
        <v>0</v>
      </c>
      <c r="I156" s="8">
        <f>RevReqDetR!H156</f>
        <v>165857.54999999993</v>
      </c>
      <c r="J156" s="8">
        <f>RevReqDetR!M156</f>
        <v>165872.05999999994</v>
      </c>
      <c r="K156" s="131">
        <f t="shared" si="33"/>
        <v>-14.510000000009313</v>
      </c>
      <c r="L156" s="8">
        <f>RevReqDetR!N156</f>
        <v>216502.94000000006</v>
      </c>
      <c r="M156" s="8">
        <f>RevReqDetR!AA156</f>
        <v>0</v>
      </c>
      <c r="N156" s="134">
        <f t="shared" si="34"/>
        <v>216502.94000000006</v>
      </c>
      <c r="O156" s="134">
        <f>RevReqDetR!AI156</f>
        <v>5306.5816133008375</v>
      </c>
      <c r="P156" s="8">
        <f>RevReqDetR!K156</f>
        <v>382375</v>
      </c>
      <c r="Q156" s="8">
        <f>RevReqDetR!T156</f>
        <v>0</v>
      </c>
      <c r="R156" s="8">
        <f>RevReqDetR!W156</f>
        <v>0</v>
      </c>
      <c r="S156" s="8">
        <f>RevReqDetR!X156</f>
        <v>0</v>
      </c>
      <c r="T156" s="8">
        <f>RevReqDetR!Y156</f>
        <v>257600</v>
      </c>
      <c r="U156" s="134">
        <f t="shared" si="35"/>
        <v>124775</v>
      </c>
      <c r="V156" s="134">
        <f>RevReqDetR!L156</f>
        <v>0</v>
      </c>
      <c r="W156" s="8">
        <f t="shared" si="30"/>
        <v>264178.91639734991</v>
      </c>
      <c r="Y156">
        <f t="shared" si="26"/>
        <v>31.2</v>
      </c>
      <c r="AA156" s="8">
        <f>W156-RevReqDetR!AJ156</f>
        <v>0</v>
      </c>
    </row>
    <row r="157" spans="1:27" hidden="1" outlineLevel="1" x14ac:dyDescent="0.2">
      <c r="A157">
        <f t="shared" si="27"/>
        <v>2021</v>
      </c>
      <c r="B157" s="49">
        <v>44256</v>
      </c>
      <c r="C157" s="4">
        <f>RevReqDetR!Q157</f>
        <v>17388161.870000001</v>
      </c>
      <c r="D157" s="8">
        <f>RevReqDetR!U157</f>
        <v>422995</v>
      </c>
      <c r="E157" s="4">
        <f t="shared" si="31"/>
        <v>17811156.870000001</v>
      </c>
      <c r="F157" s="131">
        <f>RevReqDetR!E157+RevReqDetR!V157</f>
        <v>166441.47929165643</v>
      </c>
      <c r="G157" s="4">
        <f>RevReqDetR!AG157</f>
        <v>0</v>
      </c>
      <c r="H157" s="131">
        <f t="shared" si="32"/>
        <v>0</v>
      </c>
      <c r="I157" s="8">
        <f>RevReqDetR!H157</f>
        <v>163854.04000000007</v>
      </c>
      <c r="J157" s="8">
        <f>RevReqDetR!M157</f>
        <v>163837.84000000005</v>
      </c>
      <c r="K157" s="131">
        <f t="shared" si="33"/>
        <v>16.200000000011642</v>
      </c>
      <c r="L157" s="8">
        <f>RevReqDetR!N157</f>
        <v>311162.16000000003</v>
      </c>
      <c r="M157" s="8">
        <f>RevReqDetR!AA157</f>
        <v>0</v>
      </c>
      <c r="N157" s="134">
        <f t="shared" si="34"/>
        <v>311162.16000000003</v>
      </c>
      <c r="O157" s="134">
        <f>RevReqDetR!AI157</f>
        <v>5306.5816133008375</v>
      </c>
      <c r="P157" s="8">
        <f>RevReqDetR!K157</f>
        <v>475000</v>
      </c>
      <c r="Q157" s="8">
        <f>RevReqDetR!T157</f>
        <v>0</v>
      </c>
      <c r="R157" s="8">
        <f>RevReqDetR!W157</f>
        <v>0</v>
      </c>
      <c r="S157" s="8">
        <f>RevReqDetR!X157</f>
        <v>0</v>
      </c>
      <c r="T157" s="8">
        <f>RevReqDetR!Y157</f>
        <v>320000</v>
      </c>
      <c r="U157" s="134">
        <f t="shared" si="35"/>
        <v>155000</v>
      </c>
      <c r="V157" s="134">
        <f>RevReqDetR!L157</f>
        <v>0</v>
      </c>
      <c r="W157" s="8">
        <f t="shared" si="30"/>
        <v>327894.02090495732</v>
      </c>
      <c r="Y157">
        <f t="shared" si="26"/>
        <v>31.4</v>
      </c>
      <c r="AA157" s="8">
        <f>W157-RevReqDetR!AJ157</f>
        <v>0</v>
      </c>
    </row>
    <row r="158" spans="1:27" hidden="1" outlineLevel="1" x14ac:dyDescent="0.2">
      <c r="A158">
        <f t="shared" si="27"/>
        <v>2021</v>
      </c>
      <c r="B158" s="49">
        <v>44287</v>
      </c>
      <c r="C158" s="4">
        <f>RevReqDetR!Q158</f>
        <v>16965256.109999999</v>
      </c>
      <c r="D158" s="8">
        <f>RevReqDetR!U158</f>
        <v>190650</v>
      </c>
      <c r="E158" s="4">
        <f t="shared" si="31"/>
        <v>17155906.109999999</v>
      </c>
      <c r="F158" s="131">
        <f>RevReqDetR!E158+RevReqDetR!V158</f>
        <v>164776.67036501254</v>
      </c>
      <c r="G158" s="4">
        <f>RevReqDetR!AG158</f>
        <v>0</v>
      </c>
      <c r="H158" s="131">
        <f t="shared" si="32"/>
        <v>0</v>
      </c>
      <c r="I158" s="8">
        <f>RevReqDetR!H158</f>
        <v>160973.25999999998</v>
      </c>
      <c r="J158" s="8">
        <f>RevReqDetR!M158</f>
        <v>160991.15</v>
      </c>
      <c r="K158" s="131">
        <f t="shared" si="33"/>
        <v>-17.89000000001397</v>
      </c>
      <c r="L158" s="8">
        <f>RevReqDetR!N158</f>
        <v>422887.87</v>
      </c>
      <c r="M158" s="8">
        <f>RevReqDetR!AA158</f>
        <v>0</v>
      </c>
      <c r="N158" s="134">
        <f t="shared" si="34"/>
        <v>422887.87</v>
      </c>
      <c r="O158" s="134">
        <f>RevReqDetR!AI158</f>
        <v>5306.5816133008375</v>
      </c>
      <c r="P158" s="8">
        <f>RevReqDetR!K158</f>
        <v>583879.02</v>
      </c>
      <c r="Q158" s="8">
        <f>RevReqDetR!T158</f>
        <v>0</v>
      </c>
      <c r="R158" s="8">
        <f>RevReqDetR!W158</f>
        <v>2108.2740990148395</v>
      </c>
      <c r="S158" s="8">
        <f>RevReqDetR!X158</f>
        <v>0</v>
      </c>
      <c r="T158" s="8">
        <f>RevReqDetR!Y158</f>
        <v>393229.02</v>
      </c>
      <c r="U158" s="134">
        <f t="shared" si="35"/>
        <v>188541.72590098518</v>
      </c>
      <c r="V158" s="134">
        <f>RevReqDetR!L158</f>
        <v>0</v>
      </c>
      <c r="W158" s="8">
        <f t="shared" si="30"/>
        <v>404447.28607732814</v>
      </c>
      <c r="Y158">
        <f t="shared" si="26"/>
        <v>31.6</v>
      </c>
      <c r="AA158" s="8">
        <f>W158-RevReqDetR!AJ158</f>
        <v>0</v>
      </c>
    </row>
    <row r="159" spans="1:27" hidden="1" outlineLevel="1" x14ac:dyDescent="0.2">
      <c r="A159">
        <f t="shared" si="27"/>
        <v>2021</v>
      </c>
      <c r="B159" s="49">
        <v>44317</v>
      </c>
      <c r="C159" s="4">
        <f>RevReqDetR!Q159</f>
        <v>16301366.91</v>
      </c>
      <c r="D159" s="8">
        <f>RevReqDetR!U159</f>
        <v>458645</v>
      </c>
      <c r="E159" s="4">
        <f t="shared" si="31"/>
        <v>16760011.91</v>
      </c>
      <c r="F159" s="131">
        <f>RevReqDetR!E159+RevReqDetR!V159</f>
        <v>158949.95342603541</v>
      </c>
      <c r="G159" s="4">
        <f>RevReqDetR!AG159</f>
        <v>0</v>
      </c>
      <c r="H159" s="131">
        <f t="shared" si="32"/>
        <v>0</v>
      </c>
      <c r="I159" s="8">
        <f>RevReqDetR!H159</f>
        <v>157060.86000000002</v>
      </c>
      <c r="J159" s="8">
        <f>RevReqDetR!M159</f>
        <v>157060.86000000002</v>
      </c>
      <c r="K159" s="131">
        <f t="shared" si="33"/>
        <v>0</v>
      </c>
      <c r="L159" s="8">
        <f>RevReqDetR!N159</f>
        <v>663889.20000000007</v>
      </c>
      <c r="M159" s="8">
        <f>RevReqDetR!AA159</f>
        <v>0</v>
      </c>
      <c r="N159" s="134">
        <f t="shared" si="34"/>
        <v>663889.20000000007</v>
      </c>
      <c r="O159" s="134">
        <f>RevReqDetR!AI159</f>
        <v>5306.5816133008375</v>
      </c>
      <c r="P159" s="8">
        <f>RevReqDetR!K159</f>
        <v>820950.06</v>
      </c>
      <c r="Q159" s="8">
        <f>RevReqDetR!T159</f>
        <v>0</v>
      </c>
      <c r="R159" s="8">
        <f>RevReqDetR!W159</f>
        <v>0</v>
      </c>
      <c r="S159" s="8">
        <f>RevReqDetR!X159</f>
        <v>0</v>
      </c>
      <c r="T159" s="8">
        <f>RevReqDetR!Y159</f>
        <v>552955.06000000006</v>
      </c>
      <c r="U159" s="134">
        <f t="shared" si="35"/>
        <v>267995</v>
      </c>
      <c r="V159" s="134">
        <f>RevReqDetR!L159</f>
        <v>0</v>
      </c>
      <c r="W159" s="8">
        <f t="shared" si="30"/>
        <v>560150.73503933637</v>
      </c>
      <c r="Y159">
        <f t="shared" si="26"/>
        <v>31.8</v>
      </c>
      <c r="AA159" s="8">
        <f>W159-RevReqDetR!AJ159</f>
        <v>0</v>
      </c>
    </row>
    <row r="160" spans="1:27" hidden="1" outlineLevel="1" x14ac:dyDescent="0.2">
      <c r="A160">
        <f t="shared" si="27"/>
        <v>2021</v>
      </c>
      <c r="B160" s="49">
        <v>44348</v>
      </c>
      <c r="C160" s="4">
        <f>RevReqDetR!Q160</f>
        <v>15557312.350000001</v>
      </c>
      <c r="D160" s="8">
        <f>RevReqDetR!U160</f>
        <v>750665</v>
      </c>
      <c r="E160" s="4">
        <f t="shared" si="31"/>
        <v>16307977.350000001</v>
      </c>
      <c r="F160" s="131">
        <f>RevReqDetR!E160+RevReqDetR!V160</f>
        <v>155199.96530882543</v>
      </c>
      <c r="G160" s="4">
        <f>RevReqDetR!AG160</f>
        <v>0</v>
      </c>
      <c r="H160" s="131">
        <f t="shared" si="32"/>
        <v>0</v>
      </c>
      <c r="I160" s="8">
        <f>RevReqDetR!H160</f>
        <v>150916.17000000007</v>
      </c>
      <c r="J160" s="8">
        <f>RevReqDetR!M160</f>
        <v>150916.17000000007</v>
      </c>
      <c r="K160" s="131">
        <f t="shared" si="33"/>
        <v>0</v>
      </c>
      <c r="L160" s="8">
        <f>RevReqDetR!N160</f>
        <v>744054.55999999982</v>
      </c>
      <c r="M160" s="8">
        <f>RevReqDetR!AA160</f>
        <v>0</v>
      </c>
      <c r="N160" s="134">
        <f t="shared" si="34"/>
        <v>744054.55999999982</v>
      </c>
      <c r="O160" s="134">
        <f>RevReqDetR!AI160</f>
        <v>5306.5816133008375</v>
      </c>
      <c r="P160" s="8">
        <f>RevReqDetR!K160</f>
        <v>894970.73</v>
      </c>
      <c r="Q160" s="8">
        <f>RevReqDetR!T160</f>
        <v>0</v>
      </c>
      <c r="R160" s="8">
        <f>RevReqDetR!W160</f>
        <v>0</v>
      </c>
      <c r="S160" s="8">
        <f>RevReqDetR!X160</f>
        <v>0</v>
      </c>
      <c r="T160" s="8">
        <f>RevReqDetR!Y160</f>
        <v>602880</v>
      </c>
      <c r="U160" s="134">
        <f t="shared" si="35"/>
        <v>292090.73</v>
      </c>
      <c r="V160" s="134">
        <f>RevReqDetR!L160</f>
        <v>0</v>
      </c>
      <c r="W160" s="8">
        <f t="shared" si="30"/>
        <v>612470.37692212616</v>
      </c>
      <c r="Y160">
        <f t="shared" si="26"/>
        <v>32</v>
      </c>
      <c r="AA160" s="8">
        <f>W160-RevReqDetR!AJ160</f>
        <v>0</v>
      </c>
    </row>
    <row r="161" spans="1:27" hidden="1" outlineLevel="1" x14ac:dyDescent="0.2">
      <c r="A161">
        <f t="shared" si="27"/>
        <v>2021</v>
      </c>
      <c r="B161" s="49">
        <v>44378</v>
      </c>
      <c r="C161" s="4">
        <f>RevReqDetR!Q161</f>
        <v>14651470.320000002</v>
      </c>
      <c r="D161" s="8">
        <f>RevReqDetR!U161</f>
        <v>342705</v>
      </c>
      <c r="E161" s="4">
        <f t="shared" si="31"/>
        <v>14994175.320000002</v>
      </c>
      <c r="F161" s="131">
        <f>RevReqDetR!E161+RevReqDetR!V161</f>
        <v>150993.28759286759</v>
      </c>
      <c r="G161" s="4">
        <f>RevReqDetR!AG161</f>
        <v>0</v>
      </c>
      <c r="H161" s="131">
        <f t="shared" si="32"/>
        <v>0</v>
      </c>
      <c r="I161" s="8">
        <f>RevReqDetR!H161</f>
        <v>144029.27000000002</v>
      </c>
      <c r="J161" s="8">
        <f>RevReqDetR!M161</f>
        <v>144029.27000000002</v>
      </c>
      <c r="K161" s="131">
        <f t="shared" si="33"/>
        <v>0</v>
      </c>
      <c r="L161" s="8">
        <f>RevReqDetR!N161</f>
        <v>905842.0299999998</v>
      </c>
      <c r="M161" s="8">
        <f>RevReqDetR!AA161</f>
        <v>0</v>
      </c>
      <c r="N161" s="134">
        <f t="shared" si="34"/>
        <v>905842.0299999998</v>
      </c>
      <c r="O161" s="134">
        <f>RevReqDetR!AI161</f>
        <v>5306.5816133008375</v>
      </c>
      <c r="P161" s="8">
        <f>RevReqDetR!K161</f>
        <v>1049871.3</v>
      </c>
      <c r="Q161" s="8">
        <f>RevReqDetR!T161</f>
        <v>0</v>
      </c>
      <c r="R161" s="8">
        <f>RevReqDetR!W161</f>
        <v>2732.138411750062</v>
      </c>
      <c r="S161" s="8">
        <f>RevReqDetR!X161</f>
        <v>0</v>
      </c>
      <c r="T161" s="8">
        <f>RevReqDetR!Y161</f>
        <v>707166.3</v>
      </c>
      <c r="U161" s="134">
        <f t="shared" si="35"/>
        <v>339972.86158824991</v>
      </c>
      <c r="V161" s="134">
        <f>RevReqDetR!L161</f>
        <v>0</v>
      </c>
      <c r="W161" s="8">
        <f t="shared" si="30"/>
        <v>722169.03761791834</v>
      </c>
      <c r="Y161">
        <f t="shared" si="26"/>
        <v>32.200000000000003</v>
      </c>
      <c r="AA161" s="8">
        <f>W161-RevReqDetR!AJ161</f>
        <v>0</v>
      </c>
    </row>
    <row r="162" spans="1:27" hidden="1" outlineLevel="1" x14ac:dyDescent="0.2">
      <c r="A162">
        <f t="shared" si="27"/>
        <v>2021</v>
      </c>
      <c r="B162" s="49">
        <v>44409</v>
      </c>
      <c r="C162" s="4">
        <f>RevReqDetR!Q162</f>
        <v>13761541.119999999</v>
      </c>
      <c r="D162" s="8">
        <f>RevReqDetR!U162</f>
        <v>677195</v>
      </c>
      <c r="E162" s="4">
        <f t="shared" si="31"/>
        <v>14438736.119999999</v>
      </c>
      <c r="F162" s="131">
        <f>RevReqDetR!E162+RevReqDetR!V162</f>
        <v>138983.25360823856</v>
      </c>
      <c r="G162" s="4">
        <f>RevReqDetR!AG162</f>
        <v>0</v>
      </c>
      <c r="H162" s="131">
        <f t="shared" si="32"/>
        <v>0</v>
      </c>
      <c r="I162" s="8">
        <f>RevReqDetR!H162</f>
        <v>135644.50999999998</v>
      </c>
      <c r="J162" s="8">
        <f>RevReqDetR!M162</f>
        <v>135644.50999999998</v>
      </c>
      <c r="K162" s="131">
        <f t="shared" si="33"/>
        <v>0</v>
      </c>
      <c r="L162" s="8">
        <f>RevReqDetR!N162</f>
        <v>889929.20000000007</v>
      </c>
      <c r="M162" s="8">
        <f>RevReqDetR!AA162</f>
        <v>0</v>
      </c>
      <c r="N162" s="134">
        <f t="shared" si="34"/>
        <v>889929.20000000007</v>
      </c>
      <c r="O162" s="134">
        <f>RevReqDetR!AI162</f>
        <v>5306.5816133008375</v>
      </c>
      <c r="P162" s="8">
        <f>RevReqDetR!K162</f>
        <v>1025573.71</v>
      </c>
      <c r="Q162" s="8">
        <f>RevReqDetR!T162</f>
        <v>0</v>
      </c>
      <c r="R162" s="8">
        <f>RevReqDetR!W162</f>
        <v>0</v>
      </c>
      <c r="S162" s="8">
        <f>RevReqDetR!X162</f>
        <v>0</v>
      </c>
      <c r="T162" s="8">
        <f>RevReqDetR!Y162</f>
        <v>690560</v>
      </c>
      <c r="U162" s="134">
        <f t="shared" si="35"/>
        <v>335013.70999999996</v>
      </c>
      <c r="V162" s="134">
        <f>RevReqDetR!L162</f>
        <v>0</v>
      </c>
      <c r="W162" s="8">
        <f t="shared" si="30"/>
        <v>699205.32522153948</v>
      </c>
      <c r="Y162">
        <f t="shared" si="26"/>
        <v>32.4</v>
      </c>
      <c r="AA162" s="8">
        <f>W162-RevReqDetR!AJ162</f>
        <v>0</v>
      </c>
    </row>
    <row r="163" spans="1:27" hidden="1" outlineLevel="1" x14ac:dyDescent="0.2">
      <c r="A163">
        <f t="shared" si="27"/>
        <v>2021</v>
      </c>
      <c r="B163" s="49">
        <v>44440</v>
      </c>
      <c r="C163" s="4">
        <f>RevReqDetR!Q163</f>
        <v>12996326.629999999</v>
      </c>
      <c r="D163" s="8">
        <f>RevReqDetR!U163</f>
        <v>968440</v>
      </c>
      <c r="E163" s="4">
        <f t="shared" si="31"/>
        <v>13964766.629999999</v>
      </c>
      <c r="F163" s="131">
        <f>RevReqDetR!E163+RevReqDetR!V163</f>
        <v>133680.94707131619</v>
      </c>
      <c r="G163" s="4">
        <f>RevReqDetR!AG163</f>
        <v>0</v>
      </c>
      <c r="H163" s="131">
        <f t="shared" si="32"/>
        <v>0</v>
      </c>
      <c r="I163" s="8">
        <f>RevReqDetR!H163</f>
        <v>127407.08999999997</v>
      </c>
      <c r="J163" s="8">
        <f>RevReqDetR!M163</f>
        <v>127407.08999999997</v>
      </c>
      <c r="K163" s="131">
        <f t="shared" si="33"/>
        <v>0</v>
      </c>
      <c r="L163" s="8">
        <f>RevReqDetR!N163</f>
        <v>765214.49000000022</v>
      </c>
      <c r="M163" s="8">
        <f>RevReqDetR!AA163</f>
        <v>0</v>
      </c>
      <c r="N163" s="134">
        <f t="shared" si="34"/>
        <v>765214.49000000022</v>
      </c>
      <c r="O163" s="134">
        <f>RevReqDetR!AI163</f>
        <v>5306.5816133008375</v>
      </c>
      <c r="P163" s="8">
        <f>RevReqDetR!K163</f>
        <v>892621.58</v>
      </c>
      <c r="Q163" s="8">
        <f>RevReqDetR!T163</f>
        <v>0</v>
      </c>
      <c r="R163" s="8">
        <f>RevReqDetR!W163</f>
        <v>0</v>
      </c>
      <c r="S163" s="8">
        <f>RevReqDetR!X163</f>
        <v>0</v>
      </c>
      <c r="T163" s="8">
        <f>RevReqDetR!Y163</f>
        <v>600799.1</v>
      </c>
      <c r="U163" s="134">
        <f t="shared" si="35"/>
        <v>291822.48</v>
      </c>
      <c r="V163" s="134">
        <f>RevReqDetR!L163</f>
        <v>0</v>
      </c>
      <c r="W163" s="8">
        <f t="shared" si="30"/>
        <v>612379.53868461726</v>
      </c>
      <c r="Y163">
        <f t="shared" si="26"/>
        <v>32.6</v>
      </c>
      <c r="AA163" s="8">
        <f>W163-RevReqDetR!AJ163</f>
        <v>0</v>
      </c>
    </row>
    <row r="164" spans="1:27" hidden="1" outlineLevel="1" x14ac:dyDescent="0.2">
      <c r="A164">
        <f t="shared" si="27"/>
        <v>2021</v>
      </c>
      <c r="B164" s="49">
        <v>44470</v>
      </c>
      <c r="C164" s="4">
        <f>RevReqDetR!Q164</f>
        <v>12375482.529999999</v>
      </c>
      <c r="D164" s="8">
        <f>RevReqDetR!U164</f>
        <v>241800</v>
      </c>
      <c r="E164" s="4">
        <f t="shared" si="31"/>
        <v>12617282.529999999</v>
      </c>
      <c r="F164" s="131">
        <f>RevReqDetR!E164+RevReqDetR!V164</f>
        <v>129240.81643835618</v>
      </c>
      <c r="G164" s="4">
        <f>RevReqDetR!AG164</f>
        <v>0</v>
      </c>
      <c r="H164" s="131">
        <f t="shared" si="32"/>
        <v>0</v>
      </c>
      <c r="I164" s="8">
        <f>RevReqDetR!H164</f>
        <v>120323.90000000001</v>
      </c>
      <c r="J164" s="8">
        <f>RevReqDetR!M164</f>
        <v>120323.90000000001</v>
      </c>
      <c r="K164" s="131">
        <f t="shared" si="33"/>
        <v>0</v>
      </c>
      <c r="L164" s="8">
        <f>RevReqDetR!N164</f>
        <v>620844.10000000009</v>
      </c>
      <c r="M164" s="8">
        <f>RevReqDetR!AA164</f>
        <v>0</v>
      </c>
      <c r="N164" s="134">
        <f t="shared" si="34"/>
        <v>620844.10000000009</v>
      </c>
      <c r="O164" s="134">
        <f>RevReqDetR!AI164</f>
        <v>5465.7790616998645</v>
      </c>
      <c r="P164" s="8">
        <f>RevReqDetR!K164</f>
        <v>741168</v>
      </c>
      <c r="Q164" s="8">
        <f>RevReqDetR!T164</f>
        <v>0</v>
      </c>
      <c r="R164" s="8">
        <f>RevReqDetR!W164</f>
        <v>2704.7047047047049</v>
      </c>
      <c r="S164" s="8">
        <f>RevReqDetR!X164</f>
        <v>0</v>
      </c>
      <c r="T164" s="8">
        <f>RevReqDetR!Y164</f>
        <v>499200</v>
      </c>
      <c r="U164" s="134">
        <f t="shared" si="35"/>
        <v>239263.29529529531</v>
      </c>
      <c r="V164" s="134">
        <f>RevReqDetR!L164</f>
        <v>0</v>
      </c>
      <c r="W164" s="8">
        <f t="shared" si="30"/>
        <v>516287.40020476084</v>
      </c>
      <c r="Y164">
        <f t="shared" si="26"/>
        <v>32.799999999999997</v>
      </c>
      <c r="AA164" s="8">
        <f>W164-RevReqDetR!AJ164</f>
        <v>0</v>
      </c>
    </row>
    <row r="165" spans="1:27" hidden="1" outlineLevel="1" x14ac:dyDescent="0.2">
      <c r="A165">
        <f t="shared" si="27"/>
        <v>2021</v>
      </c>
      <c r="B165" s="49">
        <v>44501</v>
      </c>
      <c r="C165" s="4">
        <f>RevReqDetR!Q165</f>
        <v>11909059.360000001</v>
      </c>
      <c r="D165" s="8">
        <f>RevReqDetR!U165</f>
        <v>431520</v>
      </c>
      <c r="E165" s="4">
        <f t="shared" si="31"/>
        <v>12340579.360000001</v>
      </c>
      <c r="F165" s="131">
        <f>RevReqDetR!E165+RevReqDetR!V165</f>
        <v>116841.68600547939</v>
      </c>
      <c r="G165" s="4">
        <f>RevReqDetR!AG165</f>
        <v>0</v>
      </c>
      <c r="H165" s="131">
        <f t="shared" si="32"/>
        <v>0</v>
      </c>
      <c r="I165" s="8">
        <f>RevReqDetR!H165</f>
        <v>114575.93999999994</v>
      </c>
      <c r="J165" s="8">
        <f>RevReqDetR!M165</f>
        <v>114575.93999999994</v>
      </c>
      <c r="K165" s="131">
        <f t="shared" si="33"/>
        <v>0</v>
      </c>
      <c r="L165" s="8">
        <f>RevReqDetR!N165</f>
        <v>466423.17000000004</v>
      </c>
      <c r="M165" s="8">
        <f>RevReqDetR!AA165</f>
        <v>0</v>
      </c>
      <c r="N165" s="134">
        <f t="shared" si="34"/>
        <v>466423.17000000004</v>
      </c>
      <c r="O165" s="134">
        <f>RevReqDetR!AI165</f>
        <v>5465.7790616998645</v>
      </c>
      <c r="P165" s="8">
        <f>RevReqDetR!K165</f>
        <v>580999.11</v>
      </c>
      <c r="Q165" s="8">
        <f>RevReqDetR!T165</f>
        <v>0</v>
      </c>
      <c r="R165" s="8">
        <f>RevReqDetR!W165</f>
        <v>0</v>
      </c>
      <c r="S165" s="8">
        <f>RevReqDetR!X165</f>
        <v>0</v>
      </c>
      <c r="T165" s="8">
        <f>RevReqDetR!Y165</f>
        <v>391279.11</v>
      </c>
      <c r="U165" s="134">
        <f t="shared" si="35"/>
        <v>189720</v>
      </c>
      <c r="V165" s="134">
        <f>RevReqDetR!L165</f>
        <v>0</v>
      </c>
      <c r="W165" s="8">
        <f t="shared" si="30"/>
        <v>399010.63506717933</v>
      </c>
      <c r="Y165">
        <f t="shared" si="26"/>
        <v>33</v>
      </c>
      <c r="AA165" s="8">
        <f>W165-RevReqDetR!AJ165</f>
        <v>0</v>
      </c>
    </row>
    <row r="166" spans="1:27" hidden="1" outlineLevel="1" x14ac:dyDescent="0.2">
      <c r="A166">
        <f t="shared" si="27"/>
        <v>2021</v>
      </c>
      <c r="B166" s="49">
        <v>44531</v>
      </c>
      <c r="C166" s="4">
        <f>RevReqDetR!Q166</f>
        <v>11553795.290000001</v>
      </c>
      <c r="D166" s="8">
        <f>RevReqDetR!U166</f>
        <v>583420</v>
      </c>
      <c r="E166" s="4">
        <f t="shared" si="31"/>
        <v>12137215.290000001</v>
      </c>
      <c r="F166" s="131">
        <f>RevReqDetR!E166+RevReqDetR!V166</f>
        <v>114375.64129315071</v>
      </c>
      <c r="G166" s="4">
        <f>RevReqDetR!AG166</f>
        <v>0</v>
      </c>
      <c r="H166" s="131">
        <f t="shared" si="32"/>
        <v>0</v>
      </c>
      <c r="I166" s="8">
        <f>RevReqDetR!H166</f>
        <v>110257.63000000002</v>
      </c>
      <c r="J166" s="8">
        <f>RevReqDetR!M166</f>
        <v>110257.63000000002</v>
      </c>
      <c r="K166" s="131">
        <f t="shared" si="33"/>
        <v>0</v>
      </c>
      <c r="L166" s="8">
        <f>RevReqDetR!N166</f>
        <v>355264.07</v>
      </c>
      <c r="M166" s="8">
        <f>RevReqDetR!AA166</f>
        <v>0</v>
      </c>
      <c r="N166" s="134">
        <f t="shared" si="34"/>
        <v>355264.07</v>
      </c>
      <c r="O166" s="134">
        <f>RevReqDetR!AI166</f>
        <v>5465.7790616998645</v>
      </c>
      <c r="P166" s="8">
        <f>RevReqDetR!K166</f>
        <v>465521.7</v>
      </c>
      <c r="Q166" s="8">
        <f>RevReqDetR!T166</f>
        <v>0</v>
      </c>
      <c r="R166" s="8">
        <f>RevReqDetR!W166</f>
        <v>0</v>
      </c>
      <c r="S166" s="8">
        <f>RevReqDetR!X166</f>
        <v>0</v>
      </c>
      <c r="T166" s="8">
        <f>RevReqDetR!Y166</f>
        <v>313600</v>
      </c>
      <c r="U166" s="134">
        <f t="shared" si="35"/>
        <v>151921.70000000001</v>
      </c>
      <c r="V166" s="134">
        <f>RevReqDetR!L166</f>
        <v>0</v>
      </c>
      <c r="W166" s="8">
        <f t="shared" si="30"/>
        <v>323183.79035485059</v>
      </c>
      <c r="Y166">
        <f t="shared" si="26"/>
        <v>33.200000000000003</v>
      </c>
      <c r="AA166" s="8">
        <f>W166-RevReqDetR!AJ166</f>
        <v>0</v>
      </c>
    </row>
    <row r="167" spans="1:27" hidden="1" outlineLevel="1" x14ac:dyDescent="0.2">
      <c r="A167">
        <f t="shared" si="27"/>
        <v>2022</v>
      </c>
      <c r="B167" s="49">
        <v>44562</v>
      </c>
      <c r="C167" s="4">
        <f>RevReqDetR!Q167</f>
        <v>11374813.790000003</v>
      </c>
      <c r="D167" s="8">
        <f>RevReqDetR!U167</f>
        <v>93310</v>
      </c>
      <c r="E167" s="4">
        <f t="shared" si="31"/>
        <v>11468123.790000003</v>
      </c>
      <c r="F167" s="131">
        <f>RevReqDetR!E167+RevReqDetR!V167</f>
        <v>112324.40575616441</v>
      </c>
      <c r="G167" s="4">
        <f>RevReqDetR!AG167</f>
        <v>0</v>
      </c>
      <c r="H167" s="131">
        <f t="shared" si="32"/>
        <v>0</v>
      </c>
      <c r="I167" s="8">
        <f>RevReqDetR!H167</f>
        <v>106968.50000000003</v>
      </c>
      <c r="J167" s="8">
        <f>RevReqDetR!M167</f>
        <v>106968.50000000003</v>
      </c>
      <c r="K167" s="131">
        <f t="shared" si="33"/>
        <v>0</v>
      </c>
      <c r="L167" s="8">
        <f>RevReqDetR!N167</f>
        <v>178981.5</v>
      </c>
      <c r="M167" s="8">
        <f>RevReqDetR!AA167</f>
        <v>0</v>
      </c>
      <c r="N167" s="134">
        <f t="shared" si="34"/>
        <v>178981.5</v>
      </c>
      <c r="O167" s="134">
        <f>RevReqDetR!AI167</f>
        <v>5465.7790616998645</v>
      </c>
      <c r="P167" s="8">
        <f>RevReqDetR!K167</f>
        <v>285950</v>
      </c>
      <c r="Q167" s="8">
        <f>RevReqDetR!T167</f>
        <v>0</v>
      </c>
      <c r="R167" s="8">
        <f>RevReqDetR!W167</f>
        <v>2275.1847752801841</v>
      </c>
      <c r="S167" s="8">
        <f>RevReqDetR!X167</f>
        <v>0</v>
      </c>
      <c r="T167" s="8">
        <f>RevReqDetR!Y167</f>
        <v>192640</v>
      </c>
      <c r="U167" s="134">
        <f t="shared" si="35"/>
        <v>91034.815224719816</v>
      </c>
      <c r="V167" s="134">
        <f>RevReqDetR!L167</f>
        <v>0</v>
      </c>
      <c r="W167" s="8">
        <f t="shared" si="30"/>
        <v>205736.86959314445</v>
      </c>
      <c r="Y167">
        <f t="shared" si="26"/>
        <v>33.4</v>
      </c>
      <c r="AA167" s="8">
        <f>W167-RevReqDetR!AJ167</f>
        <v>0</v>
      </c>
    </row>
    <row r="168" spans="1:27" hidden="1" outlineLevel="1" x14ac:dyDescent="0.2">
      <c r="A168">
        <f t="shared" si="27"/>
        <v>2022</v>
      </c>
      <c r="B168" s="49">
        <v>44593</v>
      </c>
      <c r="C168" s="4">
        <f>RevReqDetR!Q168</f>
        <v>11227243.189999999</v>
      </c>
      <c r="D168" s="8">
        <f>RevReqDetR!U168</f>
        <v>175925</v>
      </c>
      <c r="E168" s="4">
        <f t="shared" si="31"/>
        <v>11403168.189999999</v>
      </c>
      <c r="F168" s="131">
        <f>RevReqDetR!E168+RevReqDetR!V168</f>
        <v>106131.83349178082</v>
      </c>
      <c r="G168" s="4">
        <f>RevReqDetR!AG168</f>
        <v>0</v>
      </c>
      <c r="H168" s="131">
        <f t="shared" si="32"/>
        <v>0</v>
      </c>
      <c r="I168" s="8">
        <f>RevReqDetR!H168</f>
        <v>105311.43000000001</v>
      </c>
      <c r="J168" s="8">
        <f>RevReqDetR!M168</f>
        <v>105311.43000000001</v>
      </c>
      <c r="K168" s="131">
        <f t="shared" si="33"/>
        <v>0</v>
      </c>
      <c r="L168" s="8">
        <f>RevReqDetR!N168</f>
        <v>147570.59999999998</v>
      </c>
      <c r="M168" s="8">
        <f>RevReqDetR!AA168</f>
        <v>0</v>
      </c>
      <c r="N168" s="134">
        <f t="shared" si="34"/>
        <v>147570.59999999998</v>
      </c>
      <c r="O168" s="134">
        <f>RevReqDetR!AI168</f>
        <v>5465.7790616998645</v>
      </c>
      <c r="P168" s="8">
        <f>RevReqDetR!K168</f>
        <v>252882.03</v>
      </c>
      <c r="Q168" s="8">
        <f>RevReqDetR!T168</f>
        <v>0</v>
      </c>
      <c r="R168" s="8">
        <f>RevReqDetR!W168</f>
        <v>0</v>
      </c>
      <c r="S168" s="8">
        <f>RevReqDetR!X168</f>
        <v>0</v>
      </c>
      <c r="T168" s="8">
        <f>RevReqDetR!Y168</f>
        <v>170267.03</v>
      </c>
      <c r="U168" s="134">
        <f t="shared" si="35"/>
        <v>82615</v>
      </c>
      <c r="V168" s="134">
        <f>RevReqDetR!L168</f>
        <v>0</v>
      </c>
      <c r="W168" s="8">
        <f t="shared" si="30"/>
        <v>176553.21255348067</v>
      </c>
      <c r="Y168">
        <f t="shared" si="26"/>
        <v>33.6</v>
      </c>
      <c r="AA168" s="8">
        <f>W168-RevReqDetR!AJ168</f>
        <v>0</v>
      </c>
    </row>
    <row r="169" spans="1:27" hidden="1" outlineLevel="1" x14ac:dyDescent="0.2">
      <c r="A169">
        <f t="shared" si="27"/>
        <v>2022</v>
      </c>
      <c r="B169" s="49">
        <v>44621</v>
      </c>
      <c r="C169" s="4">
        <f>RevReqDetR!Q169</f>
        <v>11021013.370000001</v>
      </c>
      <c r="D169" s="8">
        <f>RevReqDetR!U169</f>
        <v>277140</v>
      </c>
      <c r="E169" s="4">
        <f t="shared" si="31"/>
        <v>11298153.370000001</v>
      </c>
      <c r="F169" s="131">
        <f>RevReqDetR!E169+RevReqDetR!V169</f>
        <v>105635.99720273973</v>
      </c>
      <c r="G169" s="4">
        <f>RevReqDetR!AG169</f>
        <v>0</v>
      </c>
      <c r="H169" s="131">
        <f t="shared" si="32"/>
        <v>0</v>
      </c>
      <c r="I169" s="8">
        <f>RevReqDetR!H169</f>
        <v>103945.18000000001</v>
      </c>
      <c r="J169" s="8">
        <f>RevReqDetR!M169</f>
        <v>103945.18000000001</v>
      </c>
      <c r="K169" s="131">
        <f t="shared" si="33"/>
        <v>0</v>
      </c>
      <c r="L169" s="8">
        <f>RevReqDetR!N169</f>
        <v>206229.81999999998</v>
      </c>
      <c r="M169" s="8">
        <f>RevReqDetR!AA169</f>
        <v>0</v>
      </c>
      <c r="N169" s="134">
        <f t="shared" si="34"/>
        <v>206229.81999999998</v>
      </c>
      <c r="O169" s="134">
        <f>RevReqDetR!AI169</f>
        <v>5465.7790616998645</v>
      </c>
      <c r="P169" s="8">
        <f>RevReqDetR!K169</f>
        <v>310175</v>
      </c>
      <c r="Q169" s="8">
        <f>RevReqDetR!T169</f>
        <v>0</v>
      </c>
      <c r="R169" s="8">
        <f>RevReqDetR!W169</f>
        <v>0</v>
      </c>
      <c r="S169" s="8">
        <f>RevReqDetR!X169</f>
        <v>0</v>
      </c>
      <c r="T169" s="8">
        <f>RevReqDetR!Y169</f>
        <v>208960</v>
      </c>
      <c r="U169" s="134">
        <f t="shared" si="35"/>
        <v>101215</v>
      </c>
      <c r="V169" s="134">
        <f>RevReqDetR!L169</f>
        <v>0</v>
      </c>
      <c r="W169" s="8">
        <f t="shared" si="30"/>
        <v>216116.59626443958</v>
      </c>
      <c r="Y169">
        <f t="shared" si="26"/>
        <v>33.799999999999997</v>
      </c>
      <c r="AA169" s="8">
        <f>W169-RevReqDetR!AJ169</f>
        <v>0</v>
      </c>
    </row>
    <row r="170" spans="1:27" hidden="1" outlineLevel="1" x14ac:dyDescent="0.2">
      <c r="A170">
        <f t="shared" si="27"/>
        <v>2022</v>
      </c>
      <c r="B170" s="49">
        <v>44652</v>
      </c>
      <c r="C170" s="4">
        <f>RevReqDetR!Q170</f>
        <v>10743860.1</v>
      </c>
      <c r="D170" s="8">
        <f>RevReqDetR!U170</f>
        <v>123845</v>
      </c>
      <c r="E170" s="4">
        <f t="shared" si="31"/>
        <v>10867705.1</v>
      </c>
      <c r="F170" s="131">
        <f>RevReqDetR!E170+RevReqDetR!V170</f>
        <v>104519.875330137</v>
      </c>
      <c r="G170" s="4">
        <f>RevReqDetR!AG170</f>
        <v>0</v>
      </c>
      <c r="H170" s="131">
        <f t="shared" si="32"/>
        <v>0</v>
      </c>
      <c r="I170" s="8">
        <f>RevReqDetR!H170</f>
        <v>102035.83000000002</v>
      </c>
      <c r="J170" s="8">
        <f>RevReqDetR!M170</f>
        <v>102035.83000000002</v>
      </c>
      <c r="K170" s="131">
        <f t="shared" si="33"/>
        <v>0</v>
      </c>
      <c r="L170" s="8">
        <f>RevReqDetR!N170</f>
        <v>277153.26999999996</v>
      </c>
      <c r="M170" s="8">
        <f>RevReqDetR!AA170</f>
        <v>0</v>
      </c>
      <c r="N170" s="134">
        <f t="shared" si="34"/>
        <v>277153.26999999996</v>
      </c>
      <c r="O170" s="134">
        <f>RevReqDetR!AI170</f>
        <v>5465.7790616998645</v>
      </c>
      <c r="P170" s="8">
        <f>RevReqDetR!K170</f>
        <v>379189.1</v>
      </c>
      <c r="Q170" s="8">
        <f>RevReqDetR!T170</f>
        <v>0</v>
      </c>
      <c r="R170" s="8">
        <f>RevReqDetR!W170</f>
        <v>1419.8053660173541</v>
      </c>
      <c r="S170" s="8">
        <f>RevReqDetR!X170</f>
        <v>0</v>
      </c>
      <c r="T170" s="8">
        <f>RevReqDetR!Y170</f>
        <v>255344.1</v>
      </c>
      <c r="U170" s="134">
        <f t="shared" si="35"/>
        <v>122425.19463398264</v>
      </c>
      <c r="V170" s="134">
        <f>RevReqDetR!L170</f>
        <v>0</v>
      </c>
      <c r="W170" s="8">
        <f t="shared" si="30"/>
        <v>264713.72975785425</v>
      </c>
      <c r="Y170">
        <f t="shared" si="26"/>
        <v>34</v>
      </c>
      <c r="AA170" s="8">
        <f>W170-RevReqDetR!AJ170</f>
        <v>0</v>
      </c>
    </row>
    <row r="171" spans="1:27" hidden="1" outlineLevel="1" x14ac:dyDescent="0.2">
      <c r="A171">
        <f t="shared" si="27"/>
        <v>2022</v>
      </c>
      <c r="B171" s="49">
        <v>44682</v>
      </c>
      <c r="C171" s="4">
        <f>RevReqDetR!Q171</f>
        <v>10304110.039999999</v>
      </c>
      <c r="D171" s="8">
        <f>RevReqDetR!U171</f>
        <v>299925</v>
      </c>
      <c r="E171" s="4">
        <f t="shared" si="31"/>
        <v>10604035.039999999</v>
      </c>
      <c r="F171" s="131">
        <f>RevReqDetR!E171+RevReqDetR!V171</f>
        <v>100692.05370547945</v>
      </c>
      <c r="G171" s="4">
        <f>RevReqDetR!AG171</f>
        <v>0</v>
      </c>
      <c r="H171" s="131">
        <f t="shared" si="32"/>
        <v>0</v>
      </c>
      <c r="I171" s="8">
        <f>RevReqDetR!H171</f>
        <v>99469.87000000001</v>
      </c>
      <c r="J171" s="8">
        <f>RevReqDetR!M171</f>
        <v>99469.87000000001</v>
      </c>
      <c r="K171" s="131">
        <f t="shared" si="33"/>
        <v>0</v>
      </c>
      <c r="L171" s="8">
        <f>RevReqDetR!N171</f>
        <v>439750.06000000006</v>
      </c>
      <c r="M171" s="8">
        <f>RevReqDetR!AA171</f>
        <v>0</v>
      </c>
      <c r="N171" s="134">
        <f t="shared" si="34"/>
        <v>439750.06000000006</v>
      </c>
      <c r="O171" s="134">
        <f>RevReqDetR!AI171</f>
        <v>5465.7790616998645</v>
      </c>
      <c r="P171" s="8">
        <f>RevReqDetR!K171</f>
        <v>539219.92999999993</v>
      </c>
      <c r="Q171" s="8">
        <f>RevReqDetR!T171</f>
        <v>0</v>
      </c>
      <c r="R171" s="8">
        <f>RevReqDetR!W171</f>
        <v>0</v>
      </c>
      <c r="S171" s="8">
        <f>RevReqDetR!X171</f>
        <v>0</v>
      </c>
      <c r="T171" s="8">
        <f>RevReqDetR!Y171</f>
        <v>363139.93</v>
      </c>
      <c r="U171" s="134">
        <f t="shared" si="35"/>
        <v>176079.99999999994</v>
      </c>
      <c r="V171" s="134">
        <f>RevReqDetR!L171</f>
        <v>0</v>
      </c>
      <c r="W171" s="8">
        <f t="shared" si="30"/>
        <v>369827.89276717947</v>
      </c>
      <c r="Y171">
        <f t="shared" si="26"/>
        <v>34.200000000000003</v>
      </c>
      <c r="AA171" s="8">
        <f>W171-RevReqDetR!AJ171</f>
        <v>0</v>
      </c>
    </row>
    <row r="172" spans="1:27" hidden="1" outlineLevel="1" x14ac:dyDescent="0.2">
      <c r="A172">
        <f t="shared" si="27"/>
        <v>2022</v>
      </c>
      <c r="B172" s="49">
        <v>44713</v>
      </c>
      <c r="C172" s="4">
        <f>RevReqDetR!Q172</f>
        <v>9806137.8300000019</v>
      </c>
      <c r="D172" s="8">
        <f>RevReqDetR!U172</f>
        <v>493675</v>
      </c>
      <c r="E172" s="4">
        <f t="shared" si="31"/>
        <v>10299812.830000002</v>
      </c>
      <c r="F172" s="131">
        <f>RevReqDetR!E172+RevReqDetR!V172</f>
        <v>98196.291506849331</v>
      </c>
      <c r="G172" s="4">
        <f>RevReqDetR!AG172</f>
        <v>0</v>
      </c>
      <c r="H172" s="131">
        <f t="shared" si="32"/>
        <v>0</v>
      </c>
      <c r="I172" s="8">
        <f>RevReqDetR!H172</f>
        <v>95398.550000000017</v>
      </c>
      <c r="J172" s="8">
        <f>RevReqDetR!M172</f>
        <v>95398.550000000017</v>
      </c>
      <c r="K172" s="131">
        <f t="shared" si="33"/>
        <v>0</v>
      </c>
      <c r="L172" s="8">
        <f>RevReqDetR!N172</f>
        <v>497972.21000000008</v>
      </c>
      <c r="M172" s="8">
        <f>RevReqDetR!AA172</f>
        <v>0</v>
      </c>
      <c r="N172" s="134">
        <f t="shared" si="34"/>
        <v>497972.21000000008</v>
      </c>
      <c r="O172" s="134">
        <f>RevReqDetR!AI172</f>
        <v>5465.7790616998645</v>
      </c>
      <c r="P172" s="8">
        <f>RevReqDetR!K172</f>
        <v>593370.76</v>
      </c>
      <c r="Q172" s="8">
        <f>RevReqDetR!T172</f>
        <v>0</v>
      </c>
      <c r="R172" s="8">
        <f>RevReqDetR!W172</f>
        <v>0</v>
      </c>
      <c r="S172" s="8">
        <f>RevReqDetR!X172</f>
        <v>0</v>
      </c>
      <c r="T172" s="8">
        <f>RevReqDetR!Y172</f>
        <v>399620.75999999995</v>
      </c>
      <c r="U172" s="134">
        <f t="shared" si="35"/>
        <v>193750.00000000006</v>
      </c>
      <c r="V172" s="134">
        <f>RevReqDetR!L172</f>
        <v>0</v>
      </c>
      <c r="W172" s="8">
        <f t="shared" si="30"/>
        <v>407884.28056854923</v>
      </c>
      <c r="Y172">
        <f t="shared" si="26"/>
        <v>34.4</v>
      </c>
      <c r="AA172" s="8">
        <f>W172-RevReqDetR!AJ172</f>
        <v>0</v>
      </c>
    </row>
    <row r="173" spans="1:27" hidden="1" outlineLevel="1" x14ac:dyDescent="0.2">
      <c r="A173">
        <f t="shared" si="27"/>
        <v>2022</v>
      </c>
      <c r="B173" s="49">
        <v>44743</v>
      </c>
      <c r="C173" s="4">
        <f>RevReqDetR!Q173</f>
        <v>9252218.5199999996</v>
      </c>
      <c r="D173" s="8">
        <f>RevReqDetR!U173</f>
        <v>210490</v>
      </c>
      <c r="E173" s="4">
        <f t="shared" si="31"/>
        <v>9462708.5199999996</v>
      </c>
      <c r="F173" s="131">
        <f>RevReqDetR!E173+RevReqDetR!V173</f>
        <v>95360.22633972601</v>
      </c>
      <c r="G173" s="4">
        <f>RevReqDetR!AG173</f>
        <v>0</v>
      </c>
      <c r="H173" s="131">
        <f t="shared" si="32"/>
        <v>0</v>
      </c>
      <c r="I173" s="8">
        <f>RevReqDetR!H173</f>
        <v>90788.159999999989</v>
      </c>
      <c r="J173" s="8">
        <f>RevReqDetR!M173</f>
        <v>90788.159999999989</v>
      </c>
      <c r="K173" s="131">
        <f t="shared" si="33"/>
        <v>0</v>
      </c>
      <c r="L173" s="8">
        <f>RevReqDetR!N173</f>
        <v>553919.31000000017</v>
      </c>
      <c r="M173" s="8">
        <f>RevReqDetR!AA173</f>
        <v>0</v>
      </c>
      <c r="N173" s="134">
        <f t="shared" si="34"/>
        <v>553919.31000000017</v>
      </c>
      <c r="O173" s="134">
        <f>RevReqDetR!AI173</f>
        <v>5465.7790616998645</v>
      </c>
      <c r="P173" s="8">
        <f>RevReqDetR!K173</f>
        <v>644707.47000000009</v>
      </c>
      <c r="Q173" s="8">
        <f>RevReqDetR!T173</f>
        <v>0</v>
      </c>
      <c r="R173" s="8">
        <f>RevReqDetR!W173</f>
        <v>1716.6429055554256</v>
      </c>
      <c r="S173" s="8">
        <f>RevReqDetR!X173</f>
        <v>0</v>
      </c>
      <c r="T173" s="8">
        <f>RevReqDetR!Y173</f>
        <v>434217.47</v>
      </c>
      <c r="U173" s="134">
        <f t="shared" si="35"/>
        <v>208773.35709444468</v>
      </c>
      <c r="V173" s="134">
        <f>RevReqDetR!L173</f>
        <v>0</v>
      </c>
      <c r="W173" s="8">
        <f t="shared" si="30"/>
        <v>445971.95830698137</v>
      </c>
      <c r="Y173">
        <f t="shared" si="26"/>
        <v>34.6</v>
      </c>
      <c r="AA173" s="8">
        <f>W173-RevReqDetR!AJ173</f>
        <v>0</v>
      </c>
    </row>
    <row r="174" spans="1:27" hidden="1" outlineLevel="1" x14ac:dyDescent="0.2">
      <c r="A174">
        <f t="shared" si="27"/>
        <v>2022</v>
      </c>
      <c r="B174" s="49">
        <v>44774</v>
      </c>
      <c r="C174" s="4">
        <f>RevReqDetR!Q174</f>
        <v>8726672.5300000012</v>
      </c>
      <c r="D174" s="8">
        <f>RevReqDetR!U174</f>
        <v>409975</v>
      </c>
      <c r="E174" s="4">
        <f t="shared" si="31"/>
        <v>9136647.5300000012</v>
      </c>
      <c r="F174" s="131">
        <f>RevReqDetR!E174+RevReqDetR!V174</f>
        <v>87706.690527397252</v>
      </c>
      <c r="G174" s="4">
        <f>RevReqDetR!AG174</f>
        <v>0</v>
      </c>
      <c r="H174" s="131">
        <f t="shared" si="32"/>
        <v>0</v>
      </c>
      <c r="I174" s="8">
        <f>RevReqDetR!H174</f>
        <v>85659.81</v>
      </c>
      <c r="J174" s="8">
        <f>RevReqDetR!M174</f>
        <v>85659.81</v>
      </c>
      <c r="K174" s="131">
        <f t="shared" si="33"/>
        <v>0</v>
      </c>
      <c r="L174" s="8">
        <f>RevReqDetR!N174</f>
        <v>525545.98999999987</v>
      </c>
      <c r="M174" s="8">
        <f>RevReqDetR!AA174</f>
        <v>0</v>
      </c>
      <c r="N174" s="134">
        <f t="shared" si="34"/>
        <v>525545.98999999987</v>
      </c>
      <c r="O174" s="134">
        <f>RevReqDetR!AI174</f>
        <v>5465.7790616998645</v>
      </c>
      <c r="P174" s="8">
        <f>RevReqDetR!K174</f>
        <v>611205.80000000005</v>
      </c>
      <c r="Q174" s="8">
        <f>RevReqDetR!T174</f>
        <v>0</v>
      </c>
      <c r="R174" s="8">
        <f>RevReqDetR!W174</f>
        <v>0</v>
      </c>
      <c r="S174" s="8">
        <f>RevReqDetR!X174</f>
        <v>0</v>
      </c>
      <c r="T174" s="8">
        <f>RevReqDetR!Y174</f>
        <v>411720.8</v>
      </c>
      <c r="U174" s="134">
        <f t="shared" si="35"/>
        <v>199485.00000000006</v>
      </c>
      <c r="V174" s="134">
        <f>RevReqDetR!L174</f>
        <v>0</v>
      </c>
      <c r="W174" s="8">
        <f t="shared" si="30"/>
        <v>419233.45958909689</v>
      </c>
      <c r="Y174">
        <f t="shared" si="26"/>
        <v>34.799999999999997</v>
      </c>
      <c r="AA174" s="8">
        <f>W174-RevReqDetR!AJ174</f>
        <v>0</v>
      </c>
    </row>
    <row r="175" spans="1:27" hidden="1" outlineLevel="1" x14ac:dyDescent="0.2">
      <c r="A175">
        <f t="shared" si="27"/>
        <v>2022</v>
      </c>
      <c r="B175" s="49">
        <v>44805</v>
      </c>
      <c r="C175" s="4">
        <f>RevReqDetR!Q175</f>
        <v>8209486.4500000002</v>
      </c>
      <c r="D175" s="8">
        <f>RevReqDetR!U175</f>
        <v>605120</v>
      </c>
      <c r="E175" s="4">
        <f t="shared" si="31"/>
        <v>8814606.4499999993</v>
      </c>
      <c r="F175" s="131">
        <f>RevReqDetR!E175+RevReqDetR!V175</f>
        <v>84597.238450684934</v>
      </c>
      <c r="G175" s="4">
        <f>RevReqDetR!AG175</f>
        <v>0</v>
      </c>
      <c r="H175" s="131">
        <f t="shared" si="32"/>
        <v>0</v>
      </c>
      <c r="I175" s="8">
        <f>RevReqDetR!H175</f>
        <v>80794.150000000009</v>
      </c>
      <c r="J175" s="8">
        <f>RevReqDetR!M175</f>
        <v>80794.150000000009</v>
      </c>
      <c r="K175" s="131">
        <f t="shared" si="33"/>
        <v>0</v>
      </c>
      <c r="L175" s="8">
        <f>RevReqDetR!N175</f>
        <v>517186.07999999996</v>
      </c>
      <c r="M175" s="8">
        <f>RevReqDetR!AA175</f>
        <v>0</v>
      </c>
      <c r="N175" s="134">
        <f t="shared" si="34"/>
        <v>517186.07999999996</v>
      </c>
      <c r="O175" s="134">
        <f>RevReqDetR!AI175</f>
        <v>5465.7790616998645</v>
      </c>
      <c r="P175" s="8">
        <f>RevReqDetR!K175</f>
        <v>597980.23</v>
      </c>
      <c r="Q175" s="8">
        <f>RevReqDetR!T175</f>
        <v>0</v>
      </c>
      <c r="R175" s="8">
        <f>RevReqDetR!W175</f>
        <v>0</v>
      </c>
      <c r="S175" s="8">
        <f>RevReqDetR!X175</f>
        <v>0</v>
      </c>
      <c r="T175" s="8">
        <f>RevReqDetR!Y175</f>
        <v>402835.23</v>
      </c>
      <c r="U175" s="134">
        <f t="shared" si="35"/>
        <v>195145</v>
      </c>
      <c r="V175" s="134">
        <f>RevReqDetR!L175</f>
        <v>0</v>
      </c>
      <c r="W175" s="8">
        <f t="shared" si="30"/>
        <v>412104.09751238476</v>
      </c>
      <c r="Y175">
        <f t="shared" si="26"/>
        <v>35</v>
      </c>
      <c r="AA175" s="8">
        <f>W175-RevReqDetR!AJ175</f>
        <v>0</v>
      </c>
    </row>
    <row r="176" spans="1:27" hidden="1" outlineLevel="1" x14ac:dyDescent="0.2">
      <c r="A176">
        <f t="shared" si="27"/>
        <v>2022</v>
      </c>
      <c r="B176" s="49">
        <v>44835</v>
      </c>
      <c r="C176" s="4">
        <f>RevReqDetR!Q176</f>
        <v>7747827.8499999996</v>
      </c>
      <c r="D176" s="8">
        <f>RevReqDetR!U176</f>
        <v>175460</v>
      </c>
      <c r="E176" s="4">
        <f t="shared" si="31"/>
        <v>7923287.8499999996</v>
      </c>
      <c r="F176" s="131">
        <f>RevReqDetR!E176+RevReqDetR!V176</f>
        <v>81584.954564383559</v>
      </c>
      <c r="G176" s="4">
        <f>RevReqDetR!AG176</f>
        <v>0</v>
      </c>
      <c r="H176" s="131">
        <f t="shared" si="32"/>
        <v>0</v>
      </c>
      <c r="I176" s="8">
        <f>RevReqDetR!H176</f>
        <v>76005.89</v>
      </c>
      <c r="J176" s="8">
        <f>RevReqDetR!M176</f>
        <v>76005.89</v>
      </c>
      <c r="K176" s="131">
        <f t="shared" si="33"/>
        <v>0</v>
      </c>
      <c r="L176" s="8">
        <f>RevReqDetR!N176</f>
        <v>461658.6</v>
      </c>
      <c r="M176" s="8">
        <f>RevReqDetR!AA176</f>
        <v>0</v>
      </c>
      <c r="N176" s="134">
        <f t="shared" si="34"/>
        <v>461658.6</v>
      </c>
      <c r="O176" s="134">
        <f>RevReqDetR!AI176</f>
        <v>5629.7524335508606</v>
      </c>
      <c r="P176" s="8">
        <f>RevReqDetR!K176</f>
        <v>537664.49</v>
      </c>
      <c r="Q176" s="8">
        <f>RevReqDetR!T176</f>
        <v>0</v>
      </c>
      <c r="R176" s="8">
        <f>RevReqDetR!W176</f>
        <v>1947.4376902196268</v>
      </c>
      <c r="S176" s="8">
        <f>RevReqDetR!X176</f>
        <v>0</v>
      </c>
      <c r="T176" s="8">
        <f>RevReqDetR!Y176</f>
        <v>362204.49</v>
      </c>
      <c r="U176" s="134">
        <f t="shared" si="35"/>
        <v>173512.56230978039</v>
      </c>
      <c r="V176" s="134">
        <f>RevReqDetR!L176</f>
        <v>0</v>
      </c>
      <c r="W176" s="8">
        <f t="shared" si="30"/>
        <v>375360.74468815408</v>
      </c>
      <c r="Y176">
        <f t="shared" si="26"/>
        <v>35.200000000000003</v>
      </c>
      <c r="AA176" s="8">
        <f>W176-RevReqDetR!AJ176</f>
        <v>0</v>
      </c>
    </row>
    <row r="177" spans="1:27" hidden="1" outlineLevel="1" x14ac:dyDescent="0.2">
      <c r="A177">
        <f t="shared" si="27"/>
        <v>2022</v>
      </c>
      <c r="B177" s="49">
        <v>44866</v>
      </c>
      <c r="C177" s="4">
        <f>RevReqDetR!Q177</f>
        <v>7360234.5599999996</v>
      </c>
      <c r="D177" s="8">
        <f>RevReqDetR!U177</f>
        <v>325345</v>
      </c>
      <c r="E177" s="4">
        <f t="shared" si="31"/>
        <v>7685579.5599999996</v>
      </c>
      <c r="F177" s="131">
        <f>RevReqDetR!E177+RevReqDetR!V177</f>
        <v>73379.54672191781</v>
      </c>
      <c r="G177" s="4">
        <f>RevReqDetR!AG177</f>
        <v>0</v>
      </c>
      <c r="H177" s="131">
        <f t="shared" si="32"/>
        <v>0</v>
      </c>
      <c r="I177" s="8">
        <f>RevReqDetR!H177</f>
        <v>71731.710000000006</v>
      </c>
      <c r="J177" s="8">
        <f>RevReqDetR!M177</f>
        <v>71731.710000000006</v>
      </c>
      <c r="K177" s="131">
        <f t="shared" si="33"/>
        <v>0</v>
      </c>
      <c r="L177" s="8">
        <f>RevReqDetR!N177</f>
        <v>387593.29000000004</v>
      </c>
      <c r="M177" s="8">
        <f>RevReqDetR!AA177</f>
        <v>0</v>
      </c>
      <c r="N177" s="134">
        <f t="shared" si="34"/>
        <v>387593.29000000004</v>
      </c>
      <c r="O177" s="134">
        <f>RevReqDetR!AI177</f>
        <v>5629.7524335508606</v>
      </c>
      <c r="P177" s="8">
        <f>RevReqDetR!K177</f>
        <v>459325</v>
      </c>
      <c r="Q177" s="8">
        <f>RevReqDetR!T177</f>
        <v>0</v>
      </c>
      <c r="R177" s="8">
        <f>RevReqDetR!W177</f>
        <v>0</v>
      </c>
      <c r="S177" s="8">
        <f>RevReqDetR!X177</f>
        <v>0</v>
      </c>
      <c r="T177" s="8">
        <f>RevReqDetR!Y177</f>
        <v>309440</v>
      </c>
      <c r="U177" s="134">
        <f t="shared" si="35"/>
        <v>149885</v>
      </c>
      <c r="V177" s="134">
        <f>RevReqDetR!L177</f>
        <v>0</v>
      </c>
      <c r="W177" s="8">
        <f t="shared" si="30"/>
        <v>316717.58915546868</v>
      </c>
      <c r="Y177">
        <f t="shared" si="26"/>
        <v>35.4</v>
      </c>
      <c r="AA177" s="8">
        <f>W177-RevReqDetR!AJ177</f>
        <v>0</v>
      </c>
    </row>
    <row r="178" spans="1:27" hidden="1" outlineLevel="1" x14ac:dyDescent="0.2">
      <c r="A178">
        <f t="shared" si="27"/>
        <v>2022</v>
      </c>
      <c r="B178" s="49">
        <v>44896</v>
      </c>
      <c r="C178" s="4">
        <f>RevReqDetR!Q178</f>
        <v>7055027.8200000003</v>
      </c>
      <c r="D178" s="8">
        <f>RevReqDetR!U178</f>
        <v>447175</v>
      </c>
      <c r="E178" s="4">
        <f t="shared" si="31"/>
        <v>7502202.8200000003</v>
      </c>
      <c r="F178" s="131">
        <f>RevReqDetR!E178+RevReqDetR!V178</f>
        <v>71250.262815068505</v>
      </c>
      <c r="G178" s="4">
        <f>RevReqDetR!AG178</f>
        <v>0</v>
      </c>
      <c r="H178" s="131">
        <f t="shared" si="32"/>
        <v>0</v>
      </c>
      <c r="I178" s="8">
        <f>RevReqDetR!H178</f>
        <v>68143.260000000009</v>
      </c>
      <c r="J178" s="8">
        <f>RevReqDetR!M178</f>
        <v>68143.260000000009</v>
      </c>
      <c r="K178" s="131">
        <f t="shared" si="33"/>
        <v>0</v>
      </c>
      <c r="L178" s="8">
        <f>RevReqDetR!N178</f>
        <v>305206.74</v>
      </c>
      <c r="M178" s="8">
        <f>RevReqDetR!AA178</f>
        <v>0</v>
      </c>
      <c r="N178" s="134">
        <f t="shared" si="34"/>
        <v>305206.74</v>
      </c>
      <c r="O178" s="134">
        <f>RevReqDetR!AI178</f>
        <v>5629.7524335508606</v>
      </c>
      <c r="P178" s="8">
        <f>RevReqDetR!K178</f>
        <v>373350</v>
      </c>
      <c r="Q178" s="8">
        <f>RevReqDetR!T178</f>
        <v>0</v>
      </c>
      <c r="R178" s="8">
        <f>RevReqDetR!W178</f>
        <v>0</v>
      </c>
      <c r="S178" s="8">
        <f>RevReqDetR!X178</f>
        <v>0</v>
      </c>
      <c r="T178" s="8">
        <f>RevReqDetR!Y178</f>
        <v>251520</v>
      </c>
      <c r="U178" s="134">
        <f t="shared" si="35"/>
        <v>121830</v>
      </c>
      <c r="V178" s="134">
        <f>RevReqDetR!L178</f>
        <v>0</v>
      </c>
      <c r="W178" s="8">
        <f t="shared" si="30"/>
        <v>260256.7552486193</v>
      </c>
      <c r="Y178">
        <f t="shared" si="26"/>
        <v>35.6</v>
      </c>
      <c r="AA178" s="8">
        <f>W178-RevReqDetR!AJ178</f>
        <v>0</v>
      </c>
    </row>
    <row r="179" spans="1:27" hidden="1" outlineLevel="1" x14ac:dyDescent="0.2">
      <c r="A179">
        <f t="shared" si="27"/>
        <v>2023</v>
      </c>
      <c r="B179" s="49">
        <v>44927</v>
      </c>
      <c r="C179" s="4">
        <f>RevReqDetR!Q179</f>
        <v>6885695.3699999992</v>
      </c>
      <c r="D179" s="8">
        <f>RevReqDetR!U179</f>
        <v>76570</v>
      </c>
      <c r="E179" s="4">
        <f t="shared" si="31"/>
        <v>6962265.3699999992</v>
      </c>
      <c r="F179" s="131">
        <f>RevReqDetR!E179+RevReqDetR!V179</f>
        <v>69424.238224657543</v>
      </c>
      <c r="G179" s="4">
        <f>RevReqDetR!AG179</f>
        <v>0</v>
      </c>
      <c r="H179" s="131">
        <f t="shared" si="32"/>
        <v>0</v>
      </c>
      <c r="I179" s="8">
        <f>RevReqDetR!H179</f>
        <v>65317.55</v>
      </c>
      <c r="J179" s="8">
        <f>RevReqDetR!M179</f>
        <v>65317.55</v>
      </c>
      <c r="K179" s="131">
        <f t="shared" si="33"/>
        <v>0</v>
      </c>
      <c r="L179" s="8">
        <f>RevReqDetR!N179</f>
        <v>169332.44999999998</v>
      </c>
      <c r="M179" s="8">
        <f>RevReqDetR!AA179</f>
        <v>0</v>
      </c>
      <c r="N179" s="134">
        <f t="shared" si="34"/>
        <v>169332.44999999998</v>
      </c>
      <c r="O179" s="134">
        <f>RevReqDetR!AI179</f>
        <v>5629.7524335508606</v>
      </c>
      <c r="P179" s="8">
        <f>RevReqDetR!K179</f>
        <v>234650</v>
      </c>
      <c r="Q179" s="8">
        <f>RevReqDetR!T179</f>
        <v>0</v>
      </c>
      <c r="R179" s="8">
        <f>RevReqDetR!W179</f>
        <v>1858.8348105530501</v>
      </c>
      <c r="S179" s="8">
        <f>RevReqDetR!X179</f>
        <v>0</v>
      </c>
      <c r="T179" s="8">
        <f>RevReqDetR!Y179</f>
        <v>158080</v>
      </c>
      <c r="U179" s="134">
        <f t="shared" si="35"/>
        <v>74711.16518944694</v>
      </c>
      <c r="V179" s="134">
        <f>RevReqDetR!L179</f>
        <v>0</v>
      </c>
      <c r="W179" s="8">
        <f t="shared" si="30"/>
        <v>169675.27546876145</v>
      </c>
      <c r="Y179">
        <f t="shared" si="26"/>
        <v>35.799999999999997</v>
      </c>
      <c r="AA179" s="8">
        <f>W179-RevReqDetR!AJ179</f>
        <v>0</v>
      </c>
    </row>
    <row r="180" spans="1:27" hidden="1" outlineLevel="1" x14ac:dyDescent="0.2">
      <c r="A180">
        <f t="shared" si="27"/>
        <v>2023</v>
      </c>
      <c r="B180" s="49">
        <v>44958</v>
      </c>
      <c r="C180" s="4">
        <f>RevReqDetR!Q180</f>
        <v>6740445.2000000011</v>
      </c>
      <c r="D180" s="8">
        <f>RevReqDetR!U180</f>
        <v>144770</v>
      </c>
      <c r="E180" s="4">
        <f t="shared" si="31"/>
        <v>6885215.2000000011</v>
      </c>
      <c r="F180" s="131">
        <f>RevReqDetR!E180+RevReqDetR!V180</f>
        <v>64423.175139726038</v>
      </c>
      <c r="G180" s="4">
        <f>RevReqDetR!AG180</f>
        <v>0</v>
      </c>
      <c r="H180" s="131">
        <f t="shared" si="32"/>
        <v>0</v>
      </c>
      <c r="I180" s="8">
        <f>RevReqDetR!H180</f>
        <v>63749.830000000009</v>
      </c>
      <c r="J180" s="8">
        <f>RevReqDetR!M180</f>
        <v>63749.830000000009</v>
      </c>
      <c r="K180" s="131">
        <f t="shared" si="33"/>
        <v>0</v>
      </c>
      <c r="L180" s="8">
        <f>RevReqDetR!N180</f>
        <v>145250.16999999998</v>
      </c>
      <c r="M180" s="8">
        <f>RevReqDetR!AA180</f>
        <v>0</v>
      </c>
      <c r="N180" s="134">
        <f t="shared" si="34"/>
        <v>145250.16999999998</v>
      </c>
      <c r="O180" s="134">
        <f>RevReqDetR!AI180</f>
        <v>5629.7524335508606</v>
      </c>
      <c r="P180" s="8">
        <f>RevReqDetR!K180</f>
        <v>209000</v>
      </c>
      <c r="Q180" s="8">
        <f>RevReqDetR!T180</f>
        <v>0</v>
      </c>
      <c r="R180" s="8">
        <f>RevReqDetR!W180</f>
        <v>0</v>
      </c>
      <c r="S180" s="8">
        <f>RevReqDetR!X180</f>
        <v>0</v>
      </c>
      <c r="T180" s="8">
        <f>RevReqDetR!Y180</f>
        <v>140800</v>
      </c>
      <c r="U180" s="134">
        <f t="shared" si="35"/>
        <v>68200</v>
      </c>
      <c r="V180" s="134">
        <f>RevReqDetR!L180</f>
        <v>0</v>
      </c>
      <c r="W180" s="8">
        <f t="shared" si="30"/>
        <v>147103.09757327687</v>
      </c>
      <c r="Y180">
        <f t="shared" si="26"/>
        <v>36</v>
      </c>
      <c r="AA180" s="8">
        <f>W180-RevReqDetR!AJ180</f>
        <v>0</v>
      </c>
    </row>
    <row r="181" spans="1:27" hidden="1" outlineLevel="1" x14ac:dyDescent="0.2">
      <c r="A181">
        <f t="shared" si="27"/>
        <v>2023</v>
      </c>
      <c r="B181" s="49">
        <v>44986</v>
      </c>
      <c r="C181" s="4">
        <f>RevReqDetR!Q181</f>
        <v>6545400.2599999998</v>
      </c>
      <c r="D181" s="8">
        <f>RevReqDetR!U181</f>
        <v>228780</v>
      </c>
      <c r="E181" s="4">
        <f t="shared" si="31"/>
        <v>6774180.2599999998</v>
      </c>
      <c r="F181" s="131">
        <f>RevReqDetR!E181+RevReqDetR!V181</f>
        <v>63796.66511780821</v>
      </c>
      <c r="G181" s="4">
        <f>RevReqDetR!AG181</f>
        <v>0</v>
      </c>
      <c r="H181" s="131">
        <f t="shared" si="32"/>
        <v>0</v>
      </c>
      <c r="I181" s="8">
        <f>RevReqDetR!H181</f>
        <v>62405.05999999999</v>
      </c>
      <c r="J181" s="8">
        <f>RevReqDetR!M181</f>
        <v>62405.05999999999</v>
      </c>
      <c r="K181" s="131">
        <f t="shared" si="33"/>
        <v>0</v>
      </c>
      <c r="L181" s="8">
        <f>RevReqDetR!N181</f>
        <v>195044.93999999997</v>
      </c>
      <c r="M181" s="8">
        <f>RevReqDetR!AA181</f>
        <v>0</v>
      </c>
      <c r="N181" s="134">
        <f t="shared" si="34"/>
        <v>195044.93999999997</v>
      </c>
      <c r="O181" s="134">
        <f>RevReqDetR!AI181</f>
        <v>5629.7524335508606</v>
      </c>
      <c r="P181" s="8">
        <f>RevReqDetR!K181</f>
        <v>257450</v>
      </c>
      <c r="Q181" s="8">
        <f>RevReqDetR!T181</f>
        <v>0</v>
      </c>
      <c r="R181" s="8">
        <f>RevReqDetR!W181</f>
        <v>0</v>
      </c>
      <c r="S181" s="8">
        <f>RevReqDetR!X181</f>
        <v>0</v>
      </c>
      <c r="T181" s="8">
        <f>RevReqDetR!Y181</f>
        <v>173440</v>
      </c>
      <c r="U181" s="134">
        <f t="shared" si="35"/>
        <v>84010</v>
      </c>
      <c r="V181" s="134">
        <f>RevReqDetR!L181</f>
        <v>0</v>
      </c>
      <c r="W181" s="8">
        <f t="shared" si="30"/>
        <v>180461.35755135905</v>
      </c>
      <c r="Y181">
        <f t="shared" si="26"/>
        <v>36.200000000000003</v>
      </c>
      <c r="AA181" s="8">
        <f>W181-RevReqDetR!AJ181</f>
        <v>0</v>
      </c>
    </row>
    <row r="182" spans="1:27" hidden="1" outlineLevel="1" x14ac:dyDescent="0.2">
      <c r="A182">
        <f t="shared" si="27"/>
        <v>2023</v>
      </c>
      <c r="B182" s="49">
        <v>45017</v>
      </c>
      <c r="C182" s="4">
        <f>RevReqDetR!Q182</f>
        <v>6290546.0899999999</v>
      </c>
      <c r="D182" s="8">
        <f>RevReqDetR!U182</f>
        <v>102920</v>
      </c>
      <c r="E182" s="4">
        <f t="shared" si="31"/>
        <v>6393466.0899999999</v>
      </c>
      <c r="F182" s="131">
        <f>RevReqDetR!E182+RevReqDetR!V182</f>
        <v>62650.066421917807</v>
      </c>
      <c r="G182" s="4">
        <f>RevReqDetR!AG182</f>
        <v>0</v>
      </c>
      <c r="H182" s="131">
        <f t="shared" si="32"/>
        <v>0</v>
      </c>
      <c r="I182" s="8">
        <f>RevReqDetR!H182</f>
        <v>60599.27</v>
      </c>
      <c r="J182" s="8">
        <f>RevReqDetR!M182</f>
        <v>60599.27</v>
      </c>
      <c r="K182" s="131">
        <f t="shared" si="33"/>
        <v>0</v>
      </c>
      <c r="L182" s="8">
        <f>RevReqDetR!N182</f>
        <v>254854.16999999998</v>
      </c>
      <c r="M182" s="8">
        <f>RevReqDetR!AA182</f>
        <v>0</v>
      </c>
      <c r="N182" s="134">
        <f t="shared" si="34"/>
        <v>254854.16999999998</v>
      </c>
      <c r="O182" s="134">
        <f>RevReqDetR!AI182</f>
        <v>5629.7524335508606</v>
      </c>
      <c r="P182" s="8">
        <f>RevReqDetR!K182</f>
        <v>315453.44</v>
      </c>
      <c r="Q182" s="8">
        <f>RevReqDetR!T182</f>
        <v>0</v>
      </c>
      <c r="R182" s="8">
        <f>RevReqDetR!W182</f>
        <v>1158.9756476429714</v>
      </c>
      <c r="S182" s="8">
        <f>RevReqDetR!X182</f>
        <v>0</v>
      </c>
      <c r="T182" s="8">
        <f>RevReqDetR!Y182</f>
        <v>212480</v>
      </c>
      <c r="U182" s="134">
        <f t="shared" si="35"/>
        <v>101814.46435235703</v>
      </c>
      <c r="V182" s="134">
        <f>RevReqDetR!L182</f>
        <v>0</v>
      </c>
      <c r="W182" s="8">
        <f t="shared" si="30"/>
        <v>221319.52450311161</v>
      </c>
      <c r="Y182">
        <f t="shared" si="26"/>
        <v>36.4</v>
      </c>
      <c r="AA182" s="8">
        <f>W182-RevReqDetR!AJ182</f>
        <v>0</v>
      </c>
    </row>
    <row r="183" spans="1:27" hidden="1" outlineLevel="1" x14ac:dyDescent="0.2">
      <c r="A183">
        <f t="shared" si="27"/>
        <v>2023</v>
      </c>
      <c r="B183" s="49">
        <v>45047</v>
      </c>
      <c r="C183" s="4">
        <f>RevReqDetR!Q183</f>
        <v>5912735.8499999996</v>
      </c>
      <c r="D183" s="8">
        <f>RevReqDetR!U183</f>
        <v>245210</v>
      </c>
      <c r="E183" s="4">
        <f t="shared" si="31"/>
        <v>6157945.8499999996</v>
      </c>
      <c r="F183" s="131">
        <f>RevReqDetR!E183+RevReqDetR!V183</f>
        <v>59254.21257808221</v>
      </c>
      <c r="G183" s="4">
        <f>RevReqDetR!AG183</f>
        <v>0</v>
      </c>
      <c r="H183" s="131">
        <f t="shared" si="32"/>
        <v>0</v>
      </c>
      <c r="I183" s="8">
        <f>RevReqDetR!H183</f>
        <v>58239.760000000017</v>
      </c>
      <c r="J183" s="8">
        <f>RevReqDetR!M183</f>
        <v>58239.760000000017</v>
      </c>
      <c r="K183" s="131">
        <f t="shared" si="33"/>
        <v>0</v>
      </c>
      <c r="L183" s="8">
        <f>RevReqDetR!N183</f>
        <v>377810.24000000005</v>
      </c>
      <c r="M183" s="8">
        <f>RevReqDetR!AA183</f>
        <v>0</v>
      </c>
      <c r="N183" s="134">
        <f t="shared" si="34"/>
        <v>377810.24000000005</v>
      </c>
      <c r="O183" s="134">
        <f>RevReqDetR!AI183</f>
        <v>5629.7524335508606</v>
      </c>
      <c r="P183" s="8">
        <f>RevReqDetR!K183</f>
        <v>436050</v>
      </c>
      <c r="Q183" s="8">
        <f>RevReqDetR!T183</f>
        <v>0</v>
      </c>
      <c r="R183" s="8">
        <f>RevReqDetR!W183</f>
        <v>0</v>
      </c>
      <c r="S183" s="8">
        <f>RevReqDetR!X183</f>
        <v>0</v>
      </c>
      <c r="T183" s="8">
        <f>RevReqDetR!Y183</f>
        <v>293760</v>
      </c>
      <c r="U183" s="134">
        <f t="shared" si="35"/>
        <v>142290</v>
      </c>
      <c r="V183" s="134">
        <f>RevReqDetR!L183</f>
        <v>0</v>
      </c>
      <c r="W183" s="8">
        <f t="shared" si="30"/>
        <v>300404.20501163311</v>
      </c>
      <c r="Y183">
        <f t="shared" si="26"/>
        <v>36.6</v>
      </c>
      <c r="AA183" s="8">
        <f>W183-RevReqDetR!AJ183</f>
        <v>0</v>
      </c>
    </row>
    <row r="184" spans="1:27" hidden="1" outlineLevel="1" x14ac:dyDescent="0.2">
      <c r="A184">
        <f t="shared" si="27"/>
        <v>2023</v>
      </c>
      <c r="B184" s="49">
        <v>45078</v>
      </c>
      <c r="C184" s="4">
        <f>RevReqDetR!Q184</f>
        <v>5479652.75</v>
      </c>
      <c r="D184" s="8">
        <f>RevReqDetR!U184</f>
        <v>404395</v>
      </c>
      <c r="E184" s="4">
        <f t="shared" si="31"/>
        <v>5884047.75</v>
      </c>
      <c r="F184" s="131">
        <f>RevReqDetR!E184+RevReqDetR!V184</f>
        <v>57029.490091780826</v>
      </c>
      <c r="G184" s="4">
        <f>RevReqDetR!AG184</f>
        <v>0</v>
      </c>
      <c r="H184" s="131">
        <f t="shared" si="32"/>
        <v>0</v>
      </c>
      <c r="I184" s="8">
        <f>RevReqDetR!H184</f>
        <v>54741.9</v>
      </c>
      <c r="J184" s="8">
        <f>RevReqDetR!M184</f>
        <v>54741.9</v>
      </c>
      <c r="K184" s="131">
        <f t="shared" si="33"/>
        <v>0</v>
      </c>
      <c r="L184" s="8">
        <f>RevReqDetR!N184</f>
        <v>433083.10000000003</v>
      </c>
      <c r="M184" s="8">
        <f>RevReqDetR!AA184</f>
        <v>0</v>
      </c>
      <c r="N184" s="134">
        <f t="shared" si="34"/>
        <v>433083.10000000003</v>
      </c>
      <c r="O184" s="134">
        <f>RevReqDetR!AI184</f>
        <v>5629.7524335508606</v>
      </c>
      <c r="P184" s="8">
        <f>RevReqDetR!K184</f>
        <v>487825</v>
      </c>
      <c r="Q184" s="8">
        <f>RevReqDetR!T184</f>
        <v>0</v>
      </c>
      <c r="R184" s="8">
        <f>RevReqDetR!W184</f>
        <v>0</v>
      </c>
      <c r="S184" s="8">
        <f>RevReqDetR!X184</f>
        <v>0</v>
      </c>
      <c r="T184" s="8">
        <f>RevReqDetR!Y184</f>
        <v>328640</v>
      </c>
      <c r="U184" s="134">
        <f t="shared" si="35"/>
        <v>159185</v>
      </c>
      <c r="V184" s="134">
        <f>RevReqDetR!L184</f>
        <v>0</v>
      </c>
      <c r="W184" s="8">
        <f t="shared" si="30"/>
        <v>336557.34252533171</v>
      </c>
      <c r="Y184">
        <f t="shared" si="26"/>
        <v>36.799999999999997</v>
      </c>
      <c r="AA184" s="8">
        <f>W184-RevReqDetR!AJ184</f>
        <v>0</v>
      </c>
    </row>
    <row r="185" spans="1:27" hidden="1" outlineLevel="1" x14ac:dyDescent="0.2">
      <c r="A185">
        <f t="shared" si="27"/>
        <v>2023</v>
      </c>
      <c r="B185" s="49">
        <v>45108</v>
      </c>
      <c r="C185" s="4">
        <f>RevReqDetR!Q185</f>
        <v>4947560.0100000007</v>
      </c>
      <c r="D185" s="8">
        <f>RevReqDetR!U185</f>
        <v>190185</v>
      </c>
      <c r="E185" s="4">
        <f t="shared" si="31"/>
        <v>5137745.0100000007</v>
      </c>
      <c r="F185" s="131">
        <f>RevReqDetR!E185+RevReqDetR!V185</f>
        <v>54482.884900000005</v>
      </c>
      <c r="G185" s="4">
        <f>RevReqDetR!AG185</f>
        <v>0</v>
      </c>
      <c r="H185" s="131">
        <f t="shared" si="32"/>
        <v>0</v>
      </c>
      <c r="I185" s="8">
        <f>RevReqDetR!H185</f>
        <v>50732.26</v>
      </c>
      <c r="J185" s="8">
        <f>RevReqDetR!M185</f>
        <v>50732.26</v>
      </c>
      <c r="K185" s="131">
        <f t="shared" si="33"/>
        <v>0</v>
      </c>
      <c r="L185" s="8">
        <f>RevReqDetR!N185</f>
        <v>532092.74</v>
      </c>
      <c r="M185" s="8">
        <f>RevReqDetR!AA185</f>
        <v>0</v>
      </c>
      <c r="N185" s="134">
        <f t="shared" si="34"/>
        <v>532092.74</v>
      </c>
      <c r="O185" s="134">
        <f>RevReqDetR!AI185</f>
        <v>5629.7524335508606</v>
      </c>
      <c r="P185" s="8">
        <f>RevReqDetR!K185</f>
        <v>582825</v>
      </c>
      <c r="Q185" s="8">
        <f>RevReqDetR!T185</f>
        <v>0</v>
      </c>
      <c r="R185" s="8">
        <f>RevReqDetR!W185</f>
        <v>1505.2472693994462</v>
      </c>
      <c r="S185" s="8">
        <f>RevReqDetR!X185</f>
        <v>0</v>
      </c>
      <c r="T185" s="8">
        <f>RevReqDetR!Y185</f>
        <v>392640</v>
      </c>
      <c r="U185" s="134">
        <f t="shared" si="35"/>
        <v>188679.75273060054</v>
      </c>
      <c r="V185" s="134">
        <f>RevReqDetR!L185</f>
        <v>0</v>
      </c>
      <c r="W185" s="8">
        <f t="shared" si="30"/>
        <v>403525.62460295029</v>
      </c>
      <c r="Y185">
        <f t="shared" si="26"/>
        <v>37</v>
      </c>
      <c r="AA185" s="8">
        <f>W185-RevReqDetR!AJ185</f>
        <v>0</v>
      </c>
    </row>
    <row r="186" spans="1:27" hidden="1" outlineLevel="1" x14ac:dyDescent="0.2">
      <c r="A186">
        <f t="shared" si="27"/>
        <v>2023</v>
      </c>
      <c r="B186" s="49">
        <v>45139</v>
      </c>
      <c r="C186" s="4">
        <f>RevReqDetR!Q186</f>
        <v>4428457.6300000008</v>
      </c>
      <c r="D186" s="8">
        <f>RevReqDetR!U186</f>
        <v>374635</v>
      </c>
      <c r="E186" s="4">
        <f t="shared" si="31"/>
        <v>4803092.6300000008</v>
      </c>
      <c r="F186" s="131">
        <f>RevReqDetR!E186+RevReqDetR!V186</f>
        <v>47656.708365753424</v>
      </c>
      <c r="G186" s="4">
        <f>RevReqDetR!AG186</f>
        <v>0</v>
      </c>
      <c r="H186" s="131">
        <f t="shared" si="32"/>
        <v>0</v>
      </c>
      <c r="I186" s="8">
        <f>RevReqDetR!H186</f>
        <v>45806</v>
      </c>
      <c r="J186" s="8">
        <f>RevReqDetR!M186</f>
        <v>45806</v>
      </c>
      <c r="K186" s="131">
        <f t="shared" si="33"/>
        <v>0</v>
      </c>
      <c r="L186" s="8">
        <f>RevReqDetR!N186</f>
        <v>519102.38</v>
      </c>
      <c r="M186" s="8">
        <f>RevReqDetR!AA186</f>
        <v>0</v>
      </c>
      <c r="N186" s="134">
        <f t="shared" si="34"/>
        <v>519102.38</v>
      </c>
      <c r="O186" s="134">
        <f>RevReqDetR!AI186</f>
        <v>5629.7524335508606</v>
      </c>
      <c r="P186" s="8">
        <f>RevReqDetR!K186</f>
        <v>564908.38</v>
      </c>
      <c r="Q186" s="8">
        <f>RevReqDetR!T186</f>
        <v>0</v>
      </c>
      <c r="R186" s="8">
        <f>RevReqDetR!W186</f>
        <v>0</v>
      </c>
      <c r="S186" s="8">
        <f>RevReqDetR!X186</f>
        <v>0</v>
      </c>
      <c r="T186" s="8">
        <f>RevReqDetR!Y186</f>
        <v>380458.38</v>
      </c>
      <c r="U186" s="134">
        <f t="shared" si="35"/>
        <v>184450</v>
      </c>
      <c r="V186" s="134">
        <f>RevReqDetR!L186</f>
        <v>0</v>
      </c>
      <c r="W186" s="8">
        <f t="shared" si="30"/>
        <v>387938.84079930431</v>
      </c>
      <c r="Y186">
        <f t="shared" si="26"/>
        <v>37.200000000000003</v>
      </c>
      <c r="AA186" s="8">
        <f>W186-RevReqDetR!AJ186</f>
        <v>0</v>
      </c>
    </row>
    <row r="187" spans="1:27" hidden="1" outlineLevel="1" x14ac:dyDescent="0.2">
      <c r="A187">
        <f t="shared" si="27"/>
        <v>2023</v>
      </c>
      <c r="B187" s="49">
        <v>45170</v>
      </c>
      <c r="C187" s="4">
        <f>RevReqDetR!Q187</f>
        <v>3924188.8699999996</v>
      </c>
      <c r="D187" s="8">
        <f>RevReqDetR!U187</f>
        <v>552575</v>
      </c>
      <c r="E187" s="4">
        <f t="shared" si="31"/>
        <v>4476763.8699999992</v>
      </c>
      <c r="F187" s="131">
        <f>RevReqDetR!E187+RevReqDetR!V187</f>
        <v>44475.134079452044</v>
      </c>
      <c r="G187" s="4">
        <f>RevReqDetR!AG187</f>
        <v>0</v>
      </c>
      <c r="H187" s="131">
        <f t="shared" si="32"/>
        <v>0</v>
      </c>
      <c r="I187" s="8">
        <f>RevReqDetR!H187</f>
        <v>40999.989999999991</v>
      </c>
      <c r="J187" s="8">
        <f>RevReqDetR!M187</f>
        <v>40999.989999999991</v>
      </c>
      <c r="K187" s="131">
        <f t="shared" si="33"/>
        <v>0</v>
      </c>
      <c r="L187" s="8">
        <f>RevReqDetR!N187</f>
        <v>504268.76</v>
      </c>
      <c r="M187" s="8">
        <f>RevReqDetR!AA187</f>
        <v>0</v>
      </c>
      <c r="N187" s="134">
        <f t="shared" si="34"/>
        <v>504268.76</v>
      </c>
      <c r="O187" s="134">
        <f>RevReqDetR!AI187</f>
        <v>5629.7524335508606</v>
      </c>
      <c r="P187" s="8">
        <f>RevReqDetR!K187</f>
        <v>545268.75</v>
      </c>
      <c r="Q187" s="8">
        <f>RevReqDetR!T187</f>
        <v>0</v>
      </c>
      <c r="R187" s="8">
        <f>RevReqDetR!W187</f>
        <v>0</v>
      </c>
      <c r="S187" s="8">
        <f>RevReqDetR!X187</f>
        <v>0</v>
      </c>
      <c r="T187" s="8">
        <f>RevReqDetR!Y187</f>
        <v>367328.75</v>
      </c>
      <c r="U187" s="134">
        <f t="shared" si="35"/>
        <v>177940</v>
      </c>
      <c r="V187" s="134">
        <f>RevReqDetR!L187</f>
        <v>0</v>
      </c>
      <c r="W187" s="8">
        <f t="shared" si="30"/>
        <v>376433.64651300292</v>
      </c>
      <c r="Y187">
        <f t="shared" si="26"/>
        <v>37.4</v>
      </c>
      <c r="AA187" s="8">
        <f>W187-RevReqDetR!AJ187</f>
        <v>0</v>
      </c>
    </row>
    <row r="188" spans="1:27" hidden="1" outlineLevel="1" x14ac:dyDescent="0.2">
      <c r="A188">
        <f t="shared" si="27"/>
        <v>2023</v>
      </c>
      <c r="B188" s="49">
        <v>45200</v>
      </c>
      <c r="C188" s="4">
        <f>RevReqDetR!Q188</f>
        <v>3513169.93</v>
      </c>
      <c r="D188" s="8">
        <f>RevReqDetR!U188</f>
        <v>146010</v>
      </c>
      <c r="E188" s="4">
        <f t="shared" si="31"/>
        <v>3659179.93</v>
      </c>
      <c r="F188" s="131">
        <f>RevReqDetR!E188+RevReqDetR!V188</f>
        <v>41421.595441095888</v>
      </c>
      <c r="G188" s="4">
        <f>RevReqDetR!AG188</f>
        <v>0</v>
      </c>
      <c r="H188" s="131">
        <f t="shared" si="32"/>
        <v>0</v>
      </c>
      <c r="I188" s="8">
        <f>RevReqDetR!H188</f>
        <v>36331.31</v>
      </c>
      <c r="J188" s="8">
        <f>RevReqDetR!M188</f>
        <v>36331.31</v>
      </c>
      <c r="K188" s="131">
        <f t="shared" si="33"/>
        <v>0</v>
      </c>
      <c r="L188" s="8">
        <f>RevReqDetR!N188</f>
        <v>411018.94</v>
      </c>
      <c r="M188" s="8">
        <f>RevReqDetR!AA188</f>
        <v>0</v>
      </c>
      <c r="N188" s="134">
        <f t="shared" si="34"/>
        <v>411018.94</v>
      </c>
      <c r="O188" s="134">
        <f>RevReqDetR!AI188</f>
        <v>5798.6450065573854</v>
      </c>
      <c r="P188" s="8">
        <f>RevReqDetR!K188</f>
        <v>447350.25</v>
      </c>
      <c r="Q188" s="8">
        <f>RevReqDetR!T188</f>
        <v>0</v>
      </c>
      <c r="R188" s="8">
        <f>RevReqDetR!W188</f>
        <v>1690.3517716033648</v>
      </c>
      <c r="S188" s="8">
        <f>RevReqDetR!X188</f>
        <v>0</v>
      </c>
      <c r="T188" s="8">
        <f>RevReqDetR!Y188</f>
        <v>301340.25</v>
      </c>
      <c r="U188" s="134">
        <f t="shared" si="35"/>
        <v>144319.64822839666</v>
      </c>
      <c r="V188" s="134">
        <f>RevReqDetR!L188</f>
        <v>0</v>
      </c>
      <c r="W188" s="8">
        <f t="shared" si="30"/>
        <v>313919.53221925662</v>
      </c>
      <c r="Y188">
        <f t="shared" si="26"/>
        <v>37.6</v>
      </c>
      <c r="AA188" s="8">
        <f>W188-RevReqDetR!AJ188</f>
        <v>0</v>
      </c>
    </row>
    <row r="189" spans="1:27" hidden="1" outlineLevel="1" x14ac:dyDescent="0.2">
      <c r="A189">
        <f t="shared" si="27"/>
        <v>2023</v>
      </c>
      <c r="B189" s="49">
        <v>45231</v>
      </c>
      <c r="C189" s="4">
        <f>RevReqDetR!Q189</f>
        <v>3168070.9299999997</v>
      </c>
      <c r="D189" s="8">
        <f>RevReqDetR!U189</f>
        <v>269235</v>
      </c>
      <c r="E189" s="4">
        <f t="shared" si="31"/>
        <v>3437305.9299999997</v>
      </c>
      <c r="F189" s="131">
        <f>RevReqDetR!E189+RevReqDetR!V189</f>
        <v>33896.798979452054</v>
      </c>
      <c r="G189" s="4">
        <f>RevReqDetR!AG189</f>
        <v>0</v>
      </c>
      <c r="H189" s="131">
        <f t="shared" si="32"/>
        <v>0</v>
      </c>
      <c r="I189" s="8">
        <f>RevReqDetR!H189</f>
        <v>32526</v>
      </c>
      <c r="J189" s="8">
        <f>RevReqDetR!M189</f>
        <v>32526</v>
      </c>
      <c r="K189" s="131">
        <f t="shared" si="33"/>
        <v>0</v>
      </c>
      <c r="L189" s="8">
        <f>RevReqDetR!N189</f>
        <v>345099</v>
      </c>
      <c r="M189" s="8">
        <f>RevReqDetR!AA189</f>
        <v>0</v>
      </c>
      <c r="N189" s="134">
        <f t="shared" si="34"/>
        <v>345099</v>
      </c>
      <c r="O189" s="134">
        <f>RevReqDetR!AI189</f>
        <v>5798.6450065573854</v>
      </c>
      <c r="P189" s="8">
        <f>RevReqDetR!K189</f>
        <v>377625</v>
      </c>
      <c r="Q189" s="8">
        <f>RevReqDetR!T189</f>
        <v>0</v>
      </c>
      <c r="R189" s="8">
        <f>RevReqDetR!W189</f>
        <v>0</v>
      </c>
      <c r="S189" s="8">
        <f>RevReqDetR!X189</f>
        <v>0</v>
      </c>
      <c r="T189" s="8">
        <f>RevReqDetR!Y189</f>
        <v>254400</v>
      </c>
      <c r="U189" s="134">
        <f t="shared" si="35"/>
        <v>123225</v>
      </c>
      <c r="V189" s="134">
        <f>RevReqDetR!L189</f>
        <v>0</v>
      </c>
      <c r="W189" s="8">
        <f t="shared" si="30"/>
        <v>261569.44398600946</v>
      </c>
      <c r="Y189">
        <f t="shared" si="26"/>
        <v>37.799999999999997</v>
      </c>
      <c r="AA189" s="8">
        <f>W189-RevReqDetR!AJ189</f>
        <v>0</v>
      </c>
    </row>
    <row r="190" spans="1:27" hidden="1" outlineLevel="1" x14ac:dyDescent="0.2">
      <c r="A190">
        <f t="shared" si="27"/>
        <v>2023</v>
      </c>
      <c r="B190" s="49">
        <v>45261</v>
      </c>
      <c r="C190" s="4">
        <f>RevReqDetR!Q190</f>
        <v>2894826.88</v>
      </c>
      <c r="D190" s="8">
        <f>RevReqDetR!U190</f>
        <v>367970</v>
      </c>
      <c r="E190" s="4">
        <f t="shared" si="31"/>
        <v>3262796.88</v>
      </c>
      <c r="F190" s="131">
        <f>RevReqDetR!E190+RevReqDetR!V190</f>
        <v>31901.475265753426</v>
      </c>
      <c r="G190" s="4">
        <f>RevReqDetR!AG190</f>
        <v>0</v>
      </c>
      <c r="H190" s="131">
        <f t="shared" si="32"/>
        <v>0</v>
      </c>
      <c r="I190" s="8">
        <f>RevReqDetR!H190</f>
        <v>29330.95</v>
      </c>
      <c r="J190" s="8">
        <f>RevReqDetR!M190</f>
        <v>29330.95</v>
      </c>
      <c r="K190" s="131">
        <f t="shared" si="33"/>
        <v>0</v>
      </c>
      <c r="L190" s="8">
        <f>RevReqDetR!N190</f>
        <v>273244.05</v>
      </c>
      <c r="M190" s="8">
        <f>RevReqDetR!AA190</f>
        <v>0</v>
      </c>
      <c r="N190" s="134">
        <f t="shared" si="34"/>
        <v>273244.05</v>
      </c>
      <c r="O190" s="134">
        <f>RevReqDetR!AI190</f>
        <v>5798.6450065573854</v>
      </c>
      <c r="P190" s="8">
        <f>RevReqDetR!K190</f>
        <v>302575</v>
      </c>
      <c r="Q190" s="8">
        <f>RevReqDetR!T190</f>
        <v>0</v>
      </c>
      <c r="R190" s="8">
        <f>RevReqDetR!W190</f>
        <v>0</v>
      </c>
      <c r="S190" s="8">
        <f>RevReqDetR!X190</f>
        <v>0</v>
      </c>
      <c r="T190" s="8">
        <f>RevReqDetR!Y190</f>
        <v>203840</v>
      </c>
      <c r="U190" s="134">
        <f t="shared" si="35"/>
        <v>98735</v>
      </c>
      <c r="V190" s="134">
        <f>RevReqDetR!L190</f>
        <v>0</v>
      </c>
      <c r="W190" s="8">
        <f t="shared" si="30"/>
        <v>212209.17027231079</v>
      </c>
      <c r="Y190">
        <f t="shared" si="26"/>
        <v>38</v>
      </c>
      <c r="AA190" s="8">
        <f>W190-RevReqDetR!AJ190</f>
        <v>0</v>
      </c>
    </row>
    <row r="191" spans="1:27" hidden="1" outlineLevel="1" x14ac:dyDescent="0.2">
      <c r="A191">
        <f t="shared" si="27"/>
        <v>2024</v>
      </c>
      <c r="B191" s="49">
        <v>45292</v>
      </c>
      <c r="C191" s="4">
        <f>RevReqDetR!Q191</f>
        <v>2732103.06</v>
      </c>
      <c r="D191" s="8">
        <f>RevReqDetR!U191</f>
        <v>61845</v>
      </c>
      <c r="E191" s="4">
        <f t="shared" si="31"/>
        <v>2793948.06</v>
      </c>
      <c r="F191" s="131">
        <f>RevReqDetR!E191+RevReqDetR!V191</f>
        <v>30180.125176712332</v>
      </c>
      <c r="G191" s="4">
        <f>RevReqDetR!AG191</f>
        <v>0</v>
      </c>
      <c r="H191" s="131">
        <f t="shared" si="32"/>
        <v>0</v>
      </c>
      <c r="I191" s="8">
        <f>RevReqDetR!H191</f>
        <v>26801.180000000004</v>
      </c>
      <c r="J191" s="8">
        <f>RevReqDetR!M191</f>
        <v>26801.180000000004</v>
      </c>
      <c r="K191" s="131">
        <f t="shared" si="33"/>
        <v>0</v>
      </c>
      <c r="L191" s="8">
        <f>RevReqDetR!N191</f>
        <v>162723.82</v>
      </c>
      <c r="M191" s="8">
        <f>RevReqDetR!AA191</f>
        <v>0</v>
      </c>
      <c r="N191" s="134">
        <f t="shared" si="34"/>
        <v>162723.82</v>
      </c>
      <c r="O191" s="134">
        <f>RevReqDetR!AI191</f>
        <v>5798.6450065573854</v>
      </c>
      <c r="P191" s="8">
        <f>RevReqDetR!K191</f>
        <v>189525</v>
      </c>
      <c r="Q191" s="8">
        <f>RevReqDetR!T191</f>
        <v>0</v>
      </c>
      <c r="R191" s="8">
        <f>RevReqDetR!W191</f>
        <v>1578.883609492146</v>
      </c>
      <c r="S191" s="8">
        <f>RevReqDetR!X191</f>
        <v>0</v>
      </c>
      <c r="T191" s="8">
        <f>RevReqDetR!Y191</f>
        <v>127680</v>
      </c>
      <c r="U191" s="134">
        <f t="shared" si="35"/>
        <v>60266.116390507843</v>
      </c>
      <c r="V191" s="134">
        <f>RevReqDetR!L191</f>
        <v>0</v>
      </c>
      <c r="W191" s="8">
        <f t="shared" si="30"/>
        <v>138436.47379276188</v>
      </c>
      <c r="Y191">
        <f t="shared" si="26"/>
        <v>38.200000000000003</v>
      </c>
      <c r="AA191" s="8">
        <f>W191-RevReqDetR!AJ191</f>
        <v>0</v>
      </c>
    </row>
    <row r="192" spans="1:27" hidden="1" outlineLevel="1" x14ac:dyDescent="0.2">
      <c r="A192">
        <f t="shared" si="27"/>
        <v>2024</v>
      </c>
      <c r="B192" s="49">
        <v>45323</v>
      </c>
      <c r="C192" s="4">
        <f>RevReqDetR!Q192</f>
        <v>2591147.69</v>
      </c>
      <c r="D192" s="8">
        <f>RevReqDetR!U192</f>
        <v>116095</v>
      </c>
      <c r="E192" s="4">
        <f t="shared" si="31"/>
        <v>2707242.69</v>
      </c>
      <c r="F192" s="131">
        <f>RevReqDetR!E192+RevReqDetR!V192</f>
        <v>25857.056247945202</v>
      </c>
      <c r="G192" s="4">
        <f>RevReqDetR!AG192</f>
        <v>0</v>
      </c>
      <c r="H192" s="131">
        <f t="shared" si="32"/>
        <v>0</v>
      </c>
      <c r="I192" s="8">
        <f>RevReqDetR!H192</f>
        <v>25294.629999999997</v>
      </c>
      <c r="J192" s="8">
        <f>RevReqDetR!M192</f>
        <v>25294.629999999997</v>
      </c>
      <c r="K192" s="131">
        <f t="shared" si="33"/>
        <v>0</v>
      </c>
      <c r="L192" s="8">
        <f>RevReqDetR!N192</f>
        <v>140955.37</v>
      </c>
      <c r="M192" s="8">
        <f>RevReqDetR!AA192</f>
        <v>0</v>
      </c>
      <c r="N192" s="134">
        <f t="shared" si="34"/>
        <v>140955.37</v>
      </c>
      <c r="O192" s="134">
        <f>RevReqDetR!AI192</f>
        <v>5798.6450065573854</v>
      </c>
      <c r="P192" s="8">
        <f>RevReqDetR!K192</f>
        <v>166250</v>
      </c>
      <c r="Q192" s="8">
        <f>RevReqDetR!T192</f>
        <v>0</v>
      </c>
      <c r="R192" s="8">
        <f>RevReqDetR!W192</f>
        <v>0</v>
      </c>
      <c r="S192" s="8">
        <f>RevReqDetR!X192</f>
        <v>0</v>
      </c>
      <c r="T192" s="8">
        <f>RevReqDetR!Y192</f>
        <v>112000</v>
      </c>
      <c r="U192" s="134">
        <f t="shared" si="35"/>
        <v>54250</v>
      </c>
      <c r="V192" s="134">
        <f>RevReqDetR!L192</f>
        <v>0</v>
      </c>
      <c r="W192" s="8">
        <f t="shared" si="30"/>
        <v>118361.07125450257</v>
      </c>
      <c r="Y192">
        <f t="shared" si="26"/>
        <v>38.4</v>
      </c>
      <c r="AA192" s="8">
        <f>W192-RevReqDetR!AJ192</f>
        <v>0</v>
      </c>
    </row>
    <row r="193" spans="1:27" hidden="1" outlineLevel="1" x14ac:dyDescent="0.2">
      <c r="A193">
        <f t="shared" si="27"/>
        <v>2024</v>
      </c>
      <c r="B193" s="49">
        <v>45352</v>
      </c>
      <c r="C193" s="4">
        <f>RevReqDetR!Q193</f>
        <v>2408987.33</v>
      </c>
      <c r="D193" s="8">
        <f>RevReqDetR!U193</f>
        <v>183365</v>
      </c>
      <c r="E193" s="4">
        <f t="shared" si="31"/>
        <v>2592352.33</v>
      </c>
      <c r="F193" s="131">
        <f>RevReqDetR!E193+RevReqDetR!V193</f>
        <v>25105.575579452056</v>
      </c>
      <c r="G193" s="4">
        <f>RevReqDetR!AG193</f>
        <v>0</v>
      </c>
      <c r="H193" s="131">
        <f t="shared" si="32"/>
        <v>0</v>
      </c>
      <c r="I193" s="8">
        <f>RevReqDetR!H193</f>
        <v>23989.64</v>
      </c>
      <c r="J193" s="8">
        <f>RevReqDetR!M193</f>
        <v>23989.64</v>
      </c>
      <c r="K193" s="131">
        <f t="shared" si="33"/>
        <v>0</v>
      </c>
      <c r="L193" s="8">
        <f>RevReqDetR!N193</f>
        <v>182160.36000000002</v>
      </c>
      <c r="M193" s="8">
        <f>RevReqDetR!AA193</f>
        <v>0</v>
      </c>
      <c r="N193" s="134">
        <f t="shared" si="34"/>
        <v>182160.36000000002</v>
      </c>
      <c r="O193" s="134">
        <f>RevReqDetR!AI193</f>
        <v>5798.6450065573854</v>
      </c>
      <c r="P193" s="8">
        <f>RevReqDetR!K193</f>
        <v>206150</v>
      </c>
      <c r="Q193" s="8">
        <f>RevReqDetR!T193</f>
        <v>0</v>
      </c>
      <c r="R193" s="8">
        <f>RevReqDetR!W193</f>
        <v>0</v>
      </c>
      <c r="S193" s="8">
        <f>RevReqDetR!X193</f>
        <v>0</v>
      </c>
      <c r="T193" s="8">
        <f>RevReqDetR!Y193</f>
        <v>138880</v>
      </c>
      <c r="U193" s="134">
        <f t="shared" si="35"/>
        <v>67270</v>
      </c>
      <c r="V193" s="134">
        <f>RevReqDetR!L193</f>
        <v>0</v>
      </c>
      <c r="W193" s="8">
        <f t="shared" si="30"/>
        <v>145794.58058600946</v>
      </c>
      <c r="Y193">
        <f t="shared" si="26"/>
        <v>38.6</v>
      </c>
      <c r="AA193" s="8">
        <f>W193-RevReqDetR!AJ193</f>
        <v>0</v>
      </c>
    </row>
    <row r="194" spans="1:27" hidden="1" outlineLevel="1" x14ac:dyDescent="0.2">
      <c r="A194">
        <f t="shared" si="27"/>
        <v>2024</v>
      </c>
      <c r="B194" s="49">
        <v>45383</v>
      </c>
      <c r="C194" s="4">
        <f>RevReqDetR!Q194</f>
        <v>2177408.35</v>
      </c>
      <c r="D194" s="8">
        <f>RevReqDetR!U194</f>
        <v>82925</v>
      </c>
      <c r="E194" s="4">
        <f t="shared" si="31"/>
        <v>2260333.35</v>
      </c>
      <c r="F194" s="131">
        <f>RevReqDetR!E194+RevReqDetR!V194</f>
        <v>23946.946468493148</v>
      </c>
      <c r="G194" s="4">
        <f>RevReqDetR!AG194</f>
        <v>0</v>
      </c>
      <c r="H194" s="131">
        <f t="shared" si="32"/>
        <v>0</v>
      </c>
      <c r="I194" s="8">
        <f>RevReqDetR!H194</f>
        <v>22303.119999999999</v>
      </c>
      <c r="J194" s="8">
        <f>RevReqDetR!M194</f>
        <v>22303.119999999999</v>
      </c>
      <c r="K194" s="131">
        <f t="shared" si="33"/>
        <v>0</v>
      </c>
      <c r="L194" s="8">
        <f>RevReqDetR!N194</f>
        <v>231578.97999999998</v>
      </c>
      <c r="M194" s="8">
        <f>RevReqDetR!AA194</f>
        <v>0</v>
      </c>
      <c r="N194" s="134">
        <f t="shared" si="34"/>
        <v>231578.97999999998</v>
      </c>
      <c r="O194" s="134">
        <f>RevReqDetR!AI194</f>
        <v>5798.6450065573854</v>
      </c>
      <c r="P194" s="8">
        <f>RevReqDetR!K194</f>
        <v>253882.1</v>
      </c>
      <c r="Q194" s="8">
        <f>RevReqDetR!T194</f>
        <v>0</v>
      </c>
      <c r="R194" s="8">
        <f>RevReqDetR!W194</f>
        <v>967.8335226134011</v>
      </c>
      <c r="S194" s="8">
        <f>RevReqDetR!X194</f>
        <v>0</v>
      </c>
      <c r="T194" s="8">
        <f>RevReqDetR!Y194</f>
        <v>170957.1</v>
      </c>
      <c r="U194" s="134">
        <f t="shared" si="35"/>
        <v>81957.166477386607</v>
      </c>
      <c r="V194" s="134">
        <f>RevReqDetR!L194</f>
        <v>0</v>
      </c>
      <c r="W194" s="8">
        <f t="shared" si="30"/>
        <v>179367.40499766389</v>
      </c>
      <c r="Y194">
        <f t="shared" si="26"/>
        <v>38.799999999999997</v>
      </c>
      <c r="AA194" s="8">
        <f>W194-RevReqDetR!AJ194</f>
        <v>0</v>
      </c>
    </row>
    <row r="195" spans="1:27" hidden="1" outlineLevel="1" x14ac:dyDescent="0.2">
      <c r="A195">
        <f t="shared" si="27"/>
        <v>2024</v>
      </c>
      <c r="B195" s="49">
        <v>45413</v>
      </c>
      <c r="C195" s="4">
        <f>RevReqDetR!Q195</f>
        <v>1838942.44</v>
      </c>
      <c r="D195" s="8">
        <f>RevReqDetR!U195</f>
        <v>199950</v>
      </c>
      <c r="E195" s="4">
        <f t="shared" si="31"/>
        <v>2038892.44</v>
      </c>
      <c r="F195" s="131">
        <f>RevReqDetR!E195+RevReqDetR!V195</f>
        <v>20977.181698630142</v>
      </c>
      <c r="G195" s="4">
        <f>RevReqDetR!AG195</f>
        <v>0</v>
      </c>
      <c r="H195" s="131">
        <f t="shared" si="32"/>
        <v>0</v>
      </c>
      <c r="I195" s="8">
        <f>RevReqDetR!H195</f>
        <v>20159.090000000004</v>
      </c>
      <c r="J195" s="8">
        <f>RevReqDetR!M195</f>
        <v>20159.090000000004</v>
      </c>
      <c r="K195" s="131">
        <f t="shared" si="33"/>
        <v>0</v>
      </c>
      <c r="L195" s="8">
        <f>RevReqDetR!N195</f>
        <v>338465.91000000003</v>
      </c>
      <c r="M195" s="8">
        <f>RevReqDetR!AA195</f>
        <v>0</v>
      </c>
      <c r="N195" s="134">
        <f t="shared" si="34"/>
        <v>338465.91000000003</v>
      </c>
      <c r="O195" s="134">
        <f>RevReqDetR!AI195</f>
        <v>5798.6450065573854</v>
      </c>
      <c r="P195" s="8">
        <f>RevReqDetR!K195</f>
        <v>358625</v>
      </c>
      <c r="Q195" s="8">
        <f>RevReqDetR!T195</f>
        <v>0</v>
      </c>
      <c r="R195" s="8">
        <f>RevReqDetR!W195</f>
        <v>0</v>
      </c>
      <c r="S195" s="8">
        <f>RevReqDetR!X195</f>
        <v>0</v>
      </c>
      <c r="T195" s="8">
        <f>RevReqDetR!Y195</f>
        <v>241600</v>
      </c>
      <c r="U195" s="134">
        <f t="shared" si="35"/>
        <v>117025</v>
      </c>
      <c r="V195" s="134">
        <f>RevReqDetR!L195</f>
        <v>0</v>
      </c>
      <c r="W195" s="8">
        <f t="shared" si="30"/>
        <v>248216.73670518759</v>
      </c>
      <c r="Y195">
        <f t="shared" si="26"/>
        <v>39</v>
      </c>
      <c r="AA195" s="8">
        <f>W195-RevReqDetR!AJ195</f>
        <v>0</v>
      </c>
    </row>
    <row r="196" spans="1:27" hidden="1" outlineLevel="1" x14ac:dyDescent="0.2">
      <c r="A196">
        <f t="shared" si="27"/>
        <v>2024</v>
      </c>
      <c r="B196" s="49">
        <v>45444</v>
      </c>
      <c r="C196" s="4">
        <f>RevReqDetR!Q196</f>
        <v>1450317.9300000002</v>
      </c>
      <c r="D196" s="8">
        <f>RevReqDetR!U196</f>
        <v>332320</v>
      </c>
      <c r="E196" s="4">
        <f t="shared" si="31"/>
        <v>1782637.9300000002</v>
      </c>
      <c r="F196" s="131">
        <f>RevReqDetR!E196+RevReqDetR!V196</f>
        <v>18891.626046575344</v>
      </c>
      <c r="G196" s="4">
        <f>RevReqDetR!AG196</f>
        <v>0</v>
      </c>
      <c r="H196" s="131">
        <f t="shared" si="32"/>
        <v>0</v>
      </c>
      <c r="I196" s="8">
        <f>RevReqDetR!H196</f>
        <v>17025.490000000002</v>
      </c>
      <c r="J196" s="8">
        <f>RevReqDetR!M196</f>
        <v>17025.490000000002</v>
      </c>
      <c r="K196" s="131">
        <f t="shared" si="33"/>
        <v>0</v>
      </c>
      <c r="L196" s="8">
        <f>RevReqDetR!N196</f>
        <v>388624.51</v>
      </c>
      <c r="M196" s="8">
        <f>RevReqDetR!AA196</f>
        <v>0</v>
      </c>
      <c r="N196" s="134">
        <f t="shared" si="34"/>
        <v>388624.51</v>
      </c>
      <c r="O196" s="134">
        <f>RevReqDetR!AI196</f>
        <v>5798.6450065573854</v>
      </c>
      <c r="P196" s="8">
        <f>RevReqDetR!K196</f>
        <v>405650</v>
      </c>
      <c r="Q196" s="8">
        <f>RevReqDetR!T196</f>
        <v>0</v>
      </c>
      <c r="R196" s="8">
        <f>RevReqDetR!W196</f>
        <v>0</v>
      </c>
      <c r="S196" s="8">
        <f>RevReqDetR!X196</f>
        <v>0</v>
      </c>
      <c r="T196" s="8">
        <f>RevReqDetR!Y196</f>
        <v>273280</v>
      </c>
      <c r="U196" s="134">
        <f t="shared" si="35"/>
        <v>132370</v>
      </c>
      <c r="V196" s="134">
        <f>RevReqDetR!L196</f>
        <v>0</v>
      </c>
      <c r="W196" s="8">
        <f t="shared" si="30"/>
        <v>280944.78105313279</v>
      </c>
      <c r="Y196">
        <f t="shared" si="26"/>
        <v>39.200000000000003</v>
      </c>
      <c r="AA196" s="8">
        <f>W196-RevReqDetR!AJ196</f>
        <v>0</v>
      </c>
    </row>
    <row r="197" spans="1:27" hidden="1" outlineLevel="1" x14ac:dyDescent="0.2">
      <c r="A197">
        <f t="shared" si="27"/>
        <v>2024</v>
      </c>
      <c r="B197" s="49">
        <v>45474</v>
      </c>
      <c r="C197" s="4">
        <f>RevReqDetR!Q197</f>
        <v>1036366.0600000002</v>
      </c>
      <c r="D197" s="8">
        <f>RevReqDetR!U197</f>
        <v>139500</v>
      </c>
      <c r="E197" s="4">
        <f t="shared" si="31"/>
        <v>1175866.06</v>
      </c>
      <c r="F197" s="131">
        <f>RevReqDetR!E197+RevReqDetR!V197</f>
        <v>16504.523863013699</v>
      </c>
      <c r="G197" s="4">
        <f>RevReqDetR!AG197</f>
        <v>0</v>
      </c>
      <c r="H197" s="131">
        <f t="shared" si="32"/>
        <v>0</v>
      </c>
      <c r="I197" s="8">
        <f>RevReqDetR!H197</f>
        <v>13427.48</v>
      </c>
      <c r="J197" s="8">
        <f>RevReqDetR!M197</f>
        <v>13427.48</v>
      </c>
      <c r="K197" s="131">
        <f t="shared" si="33"/>
        <v>0</v>
      </c>
      <c r="L197" s="8">
        <f>RevReqDetR!N197</f>
        <v>413951.87</v>
      </c>
      <c r="M197" s="8">
        <f>RevReqDetR!AA197</f>
        <v>0</v>
      </c>
      <c r="N197" s="134">
        <f t="shared" si="34"/>
        <v>413951.87</v>
      </c>
      <c r="O197" s="134">
        <f>RevReqDetR!AI197</f>
        <v>5798.6450065573854</v>
      </c>
      <c r="P197" s="8">
        <f>RevReqDetR!K197</f>
        <v>427379.35</v>
      </c>
      <c r="Q197" s="8">
        <f>RevReqDetR!T197</f>
        <v>0</v>
      </c>
      <c r="R197" s="8">
        <f>RevReqDetR!W197</f>
        <v>1296.7393449092344</v>
      </c>
      <c r="S197" s="8">
        <f>RevReqDetR!X197</f>
        <v>0</v>
      </c>
      <c r="T197" s="8">
        <f>RevReqDetR!Y197</f>
        <v>287879.34999999998</v>
      </c>
      <c r="U197" s="134">
        <f t="shared" si="35"/>
        <v>138203.26065509074</v>
      </c>
      <c r="V197" s="134">
        <f>RevReqDetR!L197</f>
        <v>0</v>
      </c>
      <c r="W197" s="8">
        <f t="shared" si="30"/>
        <v>298051.77821448038</v>
      </c>
      <c r="Y197">
        <f t="shared" si="26"/>
        <v>39.4</v>
      </c>
      <c r="AA197" s="8">
        <f>W197-RevReqDetR!AJ197</f>
        <v>0</v>
      </c>
    </row>
    <row r="198" spans="1:27" hidden="1" outlineLevel="1" x14ac:dyDescent="0.2">
      <c r="A198">
        <f t="shared" si="27"/>
        <v>2024</v>
      </c>
      <c r="B198" s="49">
        <v>45505</v>
      </c>
      <c r="C198" s="4">
        <f>RevReqDetR!Q198</f>
        <v>704339.24</v>
      </c>
      <c r="D198" s="8">
        <f>RevReqDetR!U198</f>
        <v>250480</v>
      </c>
      <c r="E198" s="4">
        <f t="shared" si="31"/>
        <v>954819.24</v>
      </c>
      <c r="F198" s="131">
        <f>RevReqDetR!E198+RevReqDetR!V198</f>
        <v>10945.0672</v>
      </c>
      <c r="G198" s="4">
        <f>RevReqDetR!AG198</f>
        <v>0</v>
      </c>
      <c r="H198" s="131">
        <f t="shared" si="32"/>
        <v>0</v>
      </c>
      <c r="I198" s="8">
        <f>RevReqDetR!H198</f>
        <v>9594.98</v>
      </c>
      <c r="J198" s="8">
        <f>RevReqDetR!M198</f>
        <v>9594.98</v>
      </c>
      <c r="K198" s="131">
        <f t="shared" si="33"/>
        <v>0</v>
      </c>
      <c r="L198" s="8">
        <f>RevReqDetR!N198</f>
        <v>332026.82</v>
      </c>
      <c r="M198" s="8">
        <f>RevReqDetR!AA198</f>
        <v>0</v>
      </c>
      <c r="N198" s="134">
        <f t="shared" si="34"/>
        <v>332026.82</v>
      </c>
      <c r="O198" s="134">
        <f>RevReqDetR!AI198</f>
        <v>5798.6450065573854</v>
      </c>
      <c r="P198" s="8">
        <f>RevReqDetR!K198</f>
        <v>341621.8</v>
      </c>
      <c r="Q198" s="8">
        <f>RevReqDetR!T198</f>
        <v>0</v>
      </c>
      <c r="R198" s="8">
        <f>RevReqDetR!W198</f>
        <v>0</v>
      </c>
      <c r="S198" s="8">
        <f>RevReqDetR!X198</f>
        <v>0</v>
      </c>
      <c r="T198" s="8">
        <f>RevReqDetR!Y198</f>
        <v>229099.41999999998</v>
      </c>
      <c r="U198" s="134">
        <f t="shared" si="35"/>
        <v>112522.38</v>
      </c>
      <c r="V198" s="134">
        <f>RevReqDetR!L198</f>
        <v>0</v>
      </c>
      <c r="W198" s="8">
        <f t="shared" si="30"/>
        <v>236248.1522065574</v>
      </c>
      <c r="Y198">
        <f t="shared" si="26"/>
        <v>39.6</v>
      </c>
      <c r="AA198" s="8">
        <f>W198-RevReqDetR!AJ198</f>
        <v>0</v>
      </c>
    </row>
    <row r="199" spans="1:27" hidden="1" outlineLevel="1" x14ac:dyDescent="0.2">
      <c r="A199">
        <f t="shared" si="27"/>
        <v>2024</v>
      </c>
      <c r="B199" s="49">
        <v>45536</v>
      </c>
      <c r="C199" s="4">
        <f>RevReqDetR!Q199</f>
        <v>623698.72</v>
      </c>
      <c r="D199" s="8">
        <f>RevReqDetR!U199</f>
        <v>279000</v>
      </c>
      <c r="E199" s="4">
        <f t="shared" si="31"/>
        <v>902698.72</v>
      </c>
      <c r="F199" s="131">
        <f>RevReqDetR!E199+RevReqDetR!V199</f>
        <v>8816.930854794522</v>
      </c>
      <c r="G199" s="4">
        <f>RevReqDetR!AG199</f>
        <v>0</v>
      </c>
      <c r="H199" s="131">
        <f t="shared" si="32"/>
        <v>0</v>
      </c>
      <c r="I199" s="8">
        <f>RevReqDetR!H199</f>
        <v>6520.9900000000007</v>
      </c>
      <c r="J199" s="8">
        <f>RevReqDetR!M199</f>
        <v>6520.9900000000007</v>
      </c>
      <c r="K199" s="131">
        <f t="shared" si="33"/>
        <v>0</v>
      </c>
      <c r="L199" s="8">
        <f>RevReqDetR!N199</f>
        <v>80640.52</v>
      </c>
      <c r="M199" s="8">
        <f>RevReqDetR!AA199</f>
        <v>0</v>
      </c>
      <c r="N199" s="134">
        <f t="shared" si="34"/>
        <v>80640.52</v>
      </c>
      <c r="O199" s="134">
        <f>RevReqDetR!AI199</f>
        <v>5798.6450065573854</v>
      </c>
      <c r="P199" s="8">
        <f>RevReqDetR!K199</f>
        <v>87161.510000000009</v>
      </c>
      <c r="Q199" s="8">
        <f>RevReqDetR!T199</f>
        <v>0</v>
      </c>
      <c r="R199" s="8">
        <f>RevReqDetR!W199</f>
        <v>0</v>
      </c>
      <c r="S199" s="8">
        <f>RevReqDetR!X199</f>
        <v>0</v>
      </c>
      <c r="T199" s="8">
        <f>RevReqDetR!Y199</f>
        <v>58641.51</v>
      </c>
      <c r="U199" s="134">
        <f t="shared" si="35"/>
        <v>28520.000000000007</v>
      </c>
      <c r="V199" s="134">
        <f>RevReqDetR!L199</f>
        <v>0</v>
      </c>
      <c r="W199" s="8">
        <f t="shared" si="30"/>
        <v>66736.095861351903</v>
      </c>
      <c r="Y199">
        <f t="shared" si="26"/>
        <v>39.799999999999997</v>
      </c>
      <c r="AA199" s="8">
        <f>W199-RevReqDetR!AJ199</f>
        <v>0</v>
      </c>
    </row>
    <row r="200" spans="1:27" hidden="1" outlineLevel="1" x14ac:dyDescent="0.2">
      <c r="A200">
        <f t="shared" si="27"/>
        <v>2024</v>
      </c>
      <c r="B200" s="49">
        <v>45566</v>
      </c>
      <c r="C200" s="4">
        <f>RevReqDetR!Q200</f>
        <v>549198.1</v>
      </c>
      <c r="D200" s="8">
        <f>RevReqDetR!U200</f>
        <v>26195</v>
      </c>
      <c r="E200" s="4">
        <f t="shared" si="31"/>
        <v>575393.1</v>
      </c>
      <c r="F200" s="131">
        <f>RevReqDetR!E200+RevReqDetR!V200</f>
        <v>8330.0437383561639</v>
      </c>
      <c r="G200" s="4">
        <f>RevReqDetR!AG200</f>
        <v>0</v>
      </c>
      <c r="H200" s="131">
        <f t="shared" si="32"/>
        <v>0</v>
      </c>
      <c r="I200" s="8">
        <f>RevReqDetR!H200</f>
        <v>5774.3799999999992</v>
      </c>
      <c r="J200" s="8">
        <f>RevReqDetR!M200</f>
        <v>5774.3799999999992</v>
      </c>
      <c r="K200" s="131">
        <f t="shared" si="33"/>
        <v>0</v>
      </c>
      <c r="L200" s="8">
        <f>RevReqDetR!N200</f>
        <v>74500.62</v>
      </c>
      <c r="M200" s="8">
        <f>RevReqDetR!AA200</f>
        <v>0</v>
      </c>
      <c r="N200" s="134">
        <f t="shared" si="34"/>
        <v>74500.62</v>
      </c>
      <c r="O200" s="134">
        <f>RevReqDetR!AI200</f>
        <v>5972.6043567541092</v>
      </c>
      <c r="P200" s="8">
        <f>RevReqDetR!K200</f>
        <v>80275</v>
      </c>
      <c r="Q200" s="8">
        <f>RevReqDetR!T200</f>
        <v>0</v>
      </c>
      <c r="R200" s="8">
        <f>RevReqDetR!W200</f>
        <v>651.33970647637</v>
      </c>
      <c r="S200" s="8">
        <f>RevReqDetR!X200</f>
        <v>0</v>
      </c>
      <c r="T200" s="8">
        <f>RevReqDetR!Y200</f>
        <v>54080</v>
      </c>
      <c r="U200" s="134">
        <f t="shared" si="35"/>
        <v>25543.66029352363</v>
      </c>
      <c r="V200" s="134">
        <f>RevReqDetR!L200</f>
        <v>0</v>
      </c>
      <c r="W200" s="8">
        <f t="shared" si="30"/>
        <v>63259.607801586637</v>
      </c>
      <c r="Y200">
        <f t="shared" si="26"/>
        <v>40</v>
      </c>
      <c r="AA200" s="8">
        <f>W200-RevReqDetR!AJ200</f>
        <v>0</v>
      </c>
    </row>
    <row r="201" spans="1:27" hidden="1" outlineLevel="1" x14ac:dyDescent="0.2">
      <c r="A201">
        <f t="shared" si="27"/>
        <v>2024</v>
      </c>
      <c r="B201" s="49">
        <v>45597</v>
      </c>
      <c r="C201" s="4">
        <f>RevReqDetR!Q201</f>
        <v>484932.74</v>
      </c>
      <c r="D201" s="8">
        <f>RevReqDetR!U201</f>
        <v>48825</v>
      </c>
      <c r="E201" s="4">
        <f t="shared" si="31"/>
        <v>533757.74</v>
      </c>
      <c r="F201" s="131">
        <f>RevReqDetR!E201+RevReqDetR!V201</f>
        <v>5330.7280219178074</v>
      </c>
      <c r="G201" s="4">
        <f>RevReqDetR!AG201</f>
        <v>0</v>
      </c>
      <c r="H201" s="131">
        <f t="shared" si="32"/>
        <v>0</v>
      </c>
      <c r="I201" s="8">
        <f>RevReqDetR!H201</f>
        <v>5084.6399999999994</v>
      </c>
      <c r="J201" s="8">
        <f>RevReqDetR!M201</f>
        <v>5084.6399999999994</v>
      </c>
      <c r="K201" s="131">
        <f t="shared" si="33"/>
        <v>0</v>
      </c>
      <c r="L201" s="8">
        <f>RevReqDetR!N201</f>
        <v>64265.36</v>
      </c>
      <c r="M201" s="8">
        <f>RevReqDetR!AA201</f>
        <v>0</v>
      </c>
      <c r="N201" s="134">
        <f t="shared" si="34"/>
        <v>64265.36</v>
      </c>
      <c r="O201" s="134">
        <f>RevReqDetR!AI201</f>
        <v>5972.6043567541092</v>
      </c>
      <c r="P201" s="8">
        <f>RevReqDetR!K201</f>
        <v>69350</v>
      </c>
      <c r="Q201" s="8">
        <f>RevReqDetR!T201</f>
        <v>0</v>
      </c>
      <c r="R201" s="8">
        <f>RevReqDetR!W201</f>
        <v>0</v>
      </c>
      <c r="S201" s="8">
        <f>RevReqDetR!X201</f>
        <v>0</v>
      </c>
      <c r="T201" s="8">
        <f>RevReqDetR!Y201</f>
        <v>46720</v>
      </c>
      <c r="U201" s="134">
        <f t="shared" si="35"/>
        <v>22630</v>
      </c>
      <c r="V201" s="134">
        <f>RevReqDetR!L201</f>
        <v>0</v>
      </c>
      <c r="W201" s="8">
        <f t="shared" si="30"/>
        <v>52938.692378671913</v>
      </c>
      <c r="Y201">
        <f t="shared" ref="Y201:Y264" si="36">ROW()/5</f>
        <v>40.200000000000003</v>
      </c>
      <c r="AA201" s="8">
        <f>W201-RevReqDetR!AJ201</f>
        <v>0</v>
      </c>
    </row>
    <row r="202" spans="1:27" hidden="1" outlineLevel="1" x14ac:dyDescent="0.2">
      <c r="A202">
        <f t="shared" ref="A202:A265" si="37">YEAR(B202)</f>
        <v>2024</v>
      </c>
      <c r="B202" s="49">
        <v>45627</v>
      </c>
      <c r="C202" s="4">
        <f>RevReqDetR!Q202</f>
        <v>432422.40000000002</v>
      </c>
      <c r="D202" s="8">
        <f>RevReqDetR!U202</f>
        <v>67425</v>
      </c>
      <c r="E202" s="4">
        <f t="shared" si="31"/>
        <v>499847.4</v>
      </c>
      <c r="F202" s="131">
        <f>RevReqDetR!E202+RevReqDetR!V202</f>
        <v>4956.0288835616439</v>
      </c>
      <c r="G202" s="4">
        <f>RevReqDetR!AG202</f>
        <v>0</v>
      </c>
      <c r="H202" s="131">
        <f t="shared" si="32"/>
        <v>0</v>
      </c>
      <c r="I202" s="8">
        <f>RevReqDetR!H202</f>
        <v>4489.66</v>
      </c>
      <c r="J202" s="8">
        <f>RevReqDetR!M202</f>
        <v>4489.66</v>
      </c>
      <c r="K202" s="131">
        <f t="shared" si="33"/>
        <v>0</v>
      </c>
      <c r="L202" s="8">
        <f>RevReqDetR!N202</f>
        <v>52510.34</v>
      </c>
      <c r="M202" s="8">
        <f>RevReqDetR!AA202</f>
        <v>0</v>
      </c>
      <c r="N202" s="134">
        <f t="shared" si="34"/>
        <v>52510.34</v>
      </c>
      <c r="O202" s="134">
        <f>RevReqDetR!AI202</f>
        <v>5972.6043567541092</v>
      </c>
      <c r="P202" s="8">
        <f>RevReqDetR!K202</f>
        <v>57000</v>
      </c>
      <c r="Q202" s="8">
        <f>RevReqDetR!T202</f>
        <v>0</v>
      </c>
      <c r="R202" s="8">
        <f>RevReqDetR!W202</f>
        <v>0</v>
      </c>
      <c r="S202" s="8">
        <f>RevReqDetR!X202</f>
        <v>0</v>
      </c>
      <c r="T202" s="8">
        <f>RevReqDetR!Y202</f>
        <v>38400</v>
      </c>
      <c r="U202" s="134">
        <f t="shared" si="35"/>
        <v>18600</v>
      </c>
      <c r="V202" s="134">
        <f>RevReqDetR!L202</f>
        <v>0</v>
      </c>
      <c r="W202" s="8">
        <f t="shared" si="30"/>
        <v>44838.973240315754</v>
      </c>
      <c r="Y202">
        <f t="shared" si="36"/>
        <v>40.4</v>
      </c>
      <c r="AA202" s="8">
        <f>W202-RevReqDetR!AJ202</f>
        <v>0</v>
      </c>
    </row>
    <row r="203" spans="1:27" hidden="1" outlineLevel="1" x14ac:dyDescent="0.2">
      <c r="A203">
        <f t="shared" si="37"/>
        <v>2025</v>
      </c>
      <c r="B203" s="49">
        <v>45658</v>
      </c>
      <c r="C203" s="4">
        <f>RevReqDetR!Q203</f>
        <v>88558.47</v>
      </c>
      <c r="D203" s="8">
        <f>RevReqDetR!U203</f>
        <v>5580</v>
      </c>
      <c r="E203" s="4">
        <f t="shared" si="31"/>
        <v>94138.47</v>
      </c>
      <c r="F203" s="131">
        <f>RevReqDetR!E203+RevReqDetR!V203</f>
        <v>1586.6303095890412</v>
      </c>
      <c r="G203" s="4">
        <f>RevReqDetR!AG203</f>
        <v>0</v>
      </c>
      <c r="H203" s="131">
        <f t="shared" si="32"/>
        <v>0</v>
      </c>
      <c r="I203" s="8">
        <f>RevReqDetR!H203</f>
        <v>969.24</v>
      </c>
      <c r="J203" s="8">
        <f>RevReqDetR!M203</f>
        <v>969.24</v>
      </c>
      <c r="K203" s="131">
        <f t="shared" si="33"/>
        <v>0</v>
      </c>
      <c r="L203" s="8">
        <f>RevReqDetR!N203</f>
        <v>16130.76</v>
      </c>
      <c r="M203" s="8">
        <f>RevReqDetR!AA203</f>
        <v>0</v>
      </c>
      <c r="N203" s="134">
        <f t="shared" si="34"/>
        <v>16130.76</v>
      </c>
      <c r="O203" s="134">
        <f>RevReqDetR!AI203</f>
        <v>5972.6043567541092</v>
      </c>
      <c r="P203" s="8">
        <f>RevReqDetR!K203</f>
        <v>17100</v>
      </c>
      <c r="Q203" s="8">
        <f>RevReqDetR!T203</f>
        <v>0</v>
      </c>
      <c r="R203" s="8">
        <f>RevReqDetR!W203</f>
        <v>233.4073172477984</v>
      </c>
      <c r="S203" s="8">
        <f>RevReqDetR!X203</f>
        <v>0</v>
      </c>
      <c r="T203" s="8">
        <f>RevReqDetR!Y203</f>
        <v>11520</v>
      </c>
      <c r="U203" s="134">
        <f t="shared" si="35"/>
        <v>5346.5926827522017</v>
      </c>
      <c r="V203" s="134">
        <f>RevReqDetR!L203</f>
        <v>0</v>
      </c>
      <c r="W203" s="8">
        <f t="shared" si="30"/>
        <v>18343.401983590949</v>
      </c>
      <c r="Y203">
        <f t="shared" si="36"/>
        <v>40.6</v>
      </c>
      <c r="AA203" s="8">
        <f>W203-RevReqDetR!AJ203</f>
        <v>0</v>
      </c>
    </row>
    <row r="204" spans="1:27" hidden="1" outlineLevel="1" x14ac:dyDescent="0.2">
      <c r="A204">
        <f t="shared" si="37"/>
        <v>2025</v>
      </c>
      <c r="B204" s="49">
        <v>45689</v>
      </c>
      <c r="C204" s="4">
        <f>RevReqDetR!Q204</f>
        <v>74653.37</v>
      </c>
      <c r="D204" s="8">
        <f>RevReqDetR!U204</f>
        <v>10385</v>
      </c>
      <c r="E204" s="4">
        <f t="shared" si="31"/>
        <v>85038.37</v>
      </c>
      <c r="F204" s="131">
        <f>RevReqDetR!E204+RevReqDetR!V204</f>
        <v>868.91945068493146</v>
      </c>
      <c r="G204" s="4">
        <f>RevReqDetR!AG204</f>
        <v>0</v>
      </c>
      <c r="H204" s="131">
        <f t="shared" si="32"/>
        <v>0</v>
      </c>
      <c r="I204" s="8">
        <f>RevReqDetR!H204</f>
        <v>819.9</v>
      </c>
      <c r="J204" s="8">
        <f>RevReqDetR!M204</f>
        <v>819.9</v>
      </c>
      <c r="K204" s="131">
        <f t="shared" si="33"/>
        <v>0</v>
      </c>
      <c r="L204" s="8">
        <f>RevReqDetR!N204</f>
        <v>13905.099999999999</v>
      </c>
      <c r="M204" s="8">
        <f>RevReqDetR!AA204</f>
        <v>0</v>
      </c>
      <c r="N204" s="134">
        <f t="shared" si="34"/>
        <v>13905.099999999999</v>
      </c>
      <c r="O204" s="134">
        <f>RevReqDetR!AI204</f>
        <v>5972.6043567541092</v>
      </c>
      <c r="P204" s="8">
        <f>RevReqDetR!K204</f>
        <v>14725</v>
      </c>
      <c r="Q204" s="8">
        <f>RevReqDetR!T204</f>
        <v>0</v>
      </c>
      <c r="R204" s="8">
        <f>RevReqDetR!W204</f>
        <v>0</v>
      </c>
      <c r="S204" s="8">
        <f>RevReqDetR!X204</f>
        <v>0</v>
      </c>
      <c r="T204" s="8">
        <f>RevReqDetR!Y204</f>
        <v>9920</v>
      </c>
      <c r="U204" s="134">
        <f t="shared" si="35"/>
        <v>4805</v>
      </c>
      <c r="V204" s="134">
        <f>RevReqDetR!L204</f>
        <v>0</v>
      </c>
      <c r="W204" s="8">
        <f t="shared" si="30"/>
        <v>15941.623807439039</v>
      </c>
      <c r="Y204">
        <f t="shared" si="36"/>
        <v>40.799999999999997</v>
      </c>
      <c r="AA204" s="8">
        <f>W204-RevReqDetR!AJ204</f>
        <v>0</v>
      </c>
    </row>
    <row r="205" spans="1:27" hidden="1" outlineLevel="1" x14ac:dyDescent="0.2">
      <c r="A205">
        <f t="shared" si="37"/>
        <v>2025</v>
      </c>
      <c r="B205" s="49">
        <v>45717</v>
      </c>
      <c r="C205" s="4">
        <f>RevReqDetR!Q205</f>
        <v>57294.53</v>
      </c>
      <c r="D205" s="8">
        <f>RevReqDetR!U205</f>
        <v>16275</v>
      </c>
      <c r="E205" s="4">
        <f t="shared" si="31"/>
        <v>73569.53</v>
      </c>
      <c r="F205" s="131">
        <f>RevReqDetR!E205+RevReqDetR!V205</f>
        <v>790.94454109589037</v>
      </c>
      <c r="G205" s="4">
        <f>RevReqDetR!AG205</f>
        <v>0</v>
      </c>
      <c r="H205" s="131">
        <f t="shared" si="32"/>
        <v>0</v>
      </c>
      <c r="I205" s="8">
        <f>RevReqDetR!H205</f>
        <v>691.16</v>
      </c>
      <c r="J205" s="8">
        <f>RevReqDetR!M205</f>
        <v>691.16</v>
      </c>
      <c r="K205" s="131">
        <f t="shared" si="33"/>
        <v>0</v>
      </c>
      <c r="L205" s="8">
        <f>RevReqDetR!N205</f>
        <v>17358.84</v>
      </c>
      <c r="M205" s="8">
        <f>RevReqDetR!AA205</f>
        <v>0</v>
      </c>
      <c r="N205" s="134">
        <f t="shared" si="34"/>
        <v>17358.84</v>
      </c>
      <c r="O205" s="134">
        <f>RevReqDetR!AI205</f>
        <v>5972.6043567541092</v>
      </c>
      <c r="P205" s="8">
        <f>RevReqDetR!K205</f>
        <v>18050</v>
      </c>
      <c r="Q205" s="8">
        <f>RevReqDetR!T205</f>
        <v>0</v>
      </c>
      <c r="R205" s="8">
        <f>RevReqDetR!W205</f>
        <v>0</v>
      </c>
      <c r="S205" s="8">
        <f>RevReqDetR!X205</f>
        <v>0</v>
      </c>
      <c r="T205" s="8">
        <f>RevReqDetR!Y205</f>
        <v>12160</v>
      </c>
      <c r="U205" s="134">
        <f t="shared" si="35"/>
        <v>5890</v>
      </c>
      <c r="V205" s="134">
        <f>RevReqDetR!L205</f>
        <v>0</v>
      </c>
      <c r="W205" s="8">
        <f t="shared" si="30"/>
        <v>18232.38889785</v>
      </c>
      <c r="Y205">
        <f t="shared" si="36"/>
        <v>41</v>
      </c>
      <c r="AA205" s="8">
        <f>W205-RevReqDetR!AJ205</f>
        <v>0</v>
      </c>
    </row>
    <row r="206" spans="1:27" hidden="1" outlineLevel="1" x14ac:dyDescent="0.2">
      <c r="A206">
        <f t="shared" si="37"/>
        <v>2025</v>
      </c>
      <c r="B206" s="49">
        <v>45748</v>
      </c>
      <c r="C206" s="4">
        <f>RevReqDetR!Q206</f>
        <v>33599.979999999996</v>
      </c>
      <c r="D206" s="8">
        <f>RevReqDetR!U206</f>
        <v>7905</v>
      </c>
      <c r="E206" s="4">
        <f t="shared" si="31"/>
        <v>41504.979999999996</v>
      </c>
      <c r="F206" s="131">
        <f>RevReqDetR!E206+RevReqDetR!V206</f>
        <v>676.51758356164385</v>
      </c>
      <c r="G206" s="4">
        <f>RevReqDetR!AG206</f>
        <v>0</v>
      </c>
      <c r="H206" s="131">
        <f t="shared" si="32"/>
        <v>0</v>
      </c>
      <c r="I206" s="8">
        <f>RevReqDetR!H206</f>
        <v>530.45000000000005</v>
      </c>
      <c r="J206" s="8">
        <f>RevReqDetR!M206</f>
        <v>530.45000000000005</v>
      </c>
      <c r="K206" s="131">
        <f t="shared" si="33"/>
        <v>0</v>
      </c>
      <c r="L206" s="8">
        <f>RevReqDetR!N206</f>
        <v>23694.550000000003</v>
      </c>
      <c r="M206" s="8">
        <f>RevReqDetR!AA206</f>
        <v>0</v>
      </c>
      <c r="N206" s="134">
        <f t="shared" si="34"/>
        <v>23694.550000000003</v>
      </c>
      <c r="O206" s="134">
        <f>RevReqDetR!AI206</f>
        <v>5972.6043567541092</v>
      </c>
      <c r="P206" s="8">
        <f>RevReqDetR!K206</f>
        <v>24225</v>
      </c>
      <c r="Q206" s="8">
        <f>RevReqDetR!T206</f>
        <v>0</v>
      </c>
      <c r="R206" s="8">
        <f>RevReqDetR!W206</f>
        <v>0</v>
      </c>
      <c r="S206" s="8">
        <f>RevReqDetR!X206</f>
        <v>0</v>
      </c>
      <c r="T206" s="8">
        <f>RevReqDetR!Y206</f>
        <v>16320</v>
      </c>
      <c r="U206" s="134">
        <f t="shared" si="35"/>
        <v>7905</v>
      </c>
      <c r="V206" s="134">
        <f>RevReqDetR!L206</f>
        <v>0</v>
      </c>
      <c r="W206" s="8">
        <f t="shared" si="30"/>
        <v>22438.671940315755</v>
      </c>
      <c r="Y206">
        <f t="shared" si="36"/>
        <v>41.2</v>
      </c>
      <c r="AA206" s="8">
        <f>W206-RevReqDetR!AJ206</f>
        <v>0</v>
      </c>
    </row>
    <row r="207" spans="1:27" hidden="1" outlineLevel="1" x14ac:dyDescent="0.2">
      <c r="A207">
        <f t="shared" si="37"/>
        <v>2025</v>
      </c>
      <c r="B207" s="49">
        <v>45778</v>
      </c>
      <c r="C207" s="4">
        <f>RevReqDetR!Q207</f>
        <v>1325</v>
      </c>
      <c r="D207" s="8">
        <f>RevReqDetR!U207</f>
        <v>18600</v>
      </c>
      <c r="E207" s="4">
        <f t="shared" si="31"/>
        <v>19925</v>
      </c>
      <c r="F207" s="131">
        <f>RevReqDetR!E207+RevReqDetR!V207</f>
        <v>388.92609589041092</v>
      </c>
      <c r="G207" s="4">
        <f>RevReqDetR!AG207</f>
        <v>0</v>
      </c>
      <c r="H207" s="131">
        <f t="shared" si="32"/>
        <v>0</v>
      </c>
      <c r="I207" s="8">
        <f>RevReqDetR!H207</f>
        <v>311.08</v>
      </c>
      <c r="J207" s="8">
        <f>RevReqDetR!M207</f>
        <v>311.08</v>
      </c>
      <c r="K207" s="131">
        <f t="shared" si="33"/>
        <v>0</v>
      </c>
      <c r="L207" s="8">
        <f>RevReqDetR!N207</f>
        <v>32274.98</v>
      </c>
      <c r="M207" s="8">
        <f>RevReqDetR!AA207</f>
        <v>0</v>
      </c>
      <c r="N207" s="134">
        <f t="shared" si="34"/>
        <v>32274.98</v>
      </c>
      <c r="O207" s="134">
        <f>RevReqDetR!AI207</f>
        <v>5972.6043567541092</v>
      </c>
      <c r="P207" s="8">
        <f>RevReqDetR!K207</f>
        <v>32586.059999999998</v>
      </c>
      <c r="Q207" s="8">
        <f>RevReqDetR!T207</f>
        <v>0</v>
      </c>
      <c r="R207" s="8">
        <f>RevReqDetR!W207</f>
        <v>0</v>
      </c>
      <c r="S207" s="8">
        <f>RevReqDetR!X207</f>
        <v>0</v>
      </c>
      <c r="T207" s="8">
        <f>RevReqDetR!Y207</f>
        <v>21891.059999999998</v>
      </c>
      <c r="U207" s="134">
        <f t="shared" si="35"/>
        <v>10695</v>
      </c>
      <c r="V207" s="134">
        <f>RevReqDetR!L207</f>
        <v>0</v>
      </c>
      <c r="W207" s="8">
        <f t="shared" si="30"/>
        <v>27941.510452644521</v>
      </c>
      <c r="Y207">
        <f t="shared" si="36"/>
        <v>41.4</v>
      </c>
      <c r="AA207" s="8">
        <f>W207-RevReqDetR!AJ207</f>
        <v>0</v>
      </c>
    </row>
    <row r="208" spans="1:27" hidden="1" outlineLevel="1" x14ac:dyDescent="0.2">
      <c r="A208">
        <f t="shared" si="37"/>
        <v>2025</v>
      </c>
      <c r="B208" s="49">
        <v>45809</v>
      </c>
      <c r="C208" s="4">
        <f>RevReqDetR!Q208</f>
        <v>0</v>
      </c>
      <c r="D208" s="8">
        <f>RevReqDetR!U208</f>
        <v>19065</v>
      </c>
      <c r="E208" s="4">
        <f t="shared" si="31"/>
        <v>19065</v>
      </c>
      <c r="F208" s="131">
        <f>RevReqDetR!E208+RevReqDetR!V208</f>
        <v>182.25756575342467</v>
      </c>
      <c r="G208" s="4">
        <f>RevReqDetR!AG208</f>
        <v>0</v>
      </c>
      <c r="H208" s="131">
        <f t="shared" si="32"/>
        <v>0</v>
      </c>
      <c r="I208" s="8">
        <f>RevReqDetR!H208</f>
        <v>12.27</v>
      </c>
      <c r="J208" s="8">
        <f>RevReqDetR!M208</f>
        <v>12.27</v>
      </c>
      <c r="K208" s="131">
        <f t="shared" si="33"/>
        <v>0</v>
      </c>
      <c r="L208" s="8">
        <f>RevReqDetR!N208</f>
        <v>1325</v>
      </c>
      <c r="M208" s="8">
        <f>RevReqDetR!AA208</f>
        <v>0</v>
      </c>
      <c r="N208" s="134">
        <f t="shared" si="34"/>
        <v>1325</v>
      </c>
      <c r="O208" s="134">
        <f>RevReqDetR!AI208</f>
        <v>5972.6043567541092</v>
      </c>
      <c r="P208" s="8">
        <f>RevReqDetR!K208</f>
        <v>1337.27</v>
      </c>
      <c r="Q208" s="8">
        <f>RevReqDetR!T208</f>
        <v>0</v>
      </c>
      <c r="R208" s="8">
        <f>RevReqDetR!W208</f>
        <v>0</v>
      </c>
      <c r="S208" s="8">
        <f>RevReqDetR!X208</f>
        <v>0</v>
      </c>
      <c r="T208" s="8">
        <f>RevReqDetR!Y208</f>
        <v>872.27</v>
      </c>
      <c r="U208" s="134">
        <f t="shared" si="35"/>
        <v>465</v>
      </c>
      <c r="V208" s="134">
        <f>RevReqDetR!L208</f>
        <v>0</v>
      </c>
      <c r="W208" s="8">
        <f t="shared" si="30"/>
        <v>7014.8619225075336</v>
      </c>
      <c r="Y208">
        <f t="shared" si="36"/>
        <v>41.6</v>
      </c>
      <c r="AA208" s="8">
        <f>W208-RevReqDetR!AJ208</f>
        <v>0</v>
      </c>
    </row>
    <row r="209" spans="1:27" hidden="1" outlineLevel="1" x14ac:dyDescent="0.2">
      <c r="A209">
        <f t="shared" si="37"/>
        <v>2025</v>
      </c>
      <c r="B209" s="49">
        <v>45839</v>
      </c>
      <c r="C209" s="4">
        <f>RevReqDetR!Q209</f>
        <v>0</v>
      </c>
      <c r="D209" s="8">
        <f>RevReqDetR!U209</f>
        <v>0</v>
      </c>
      <c r="E209" s="4">
        <f t="shared" si="31"/>
        <v>0</v>
      </c>
      <c r="F209" s="131">
        <f>RevReqDetR!E209+RevReqDetR!V209</f>
        <v>174.09217808219179</v>
      </c>
      <c r="G209" s="4">
        <f>RevReqDetR!AG209</f>
        <v>0</v>
      </c>
      <c r="H209" s="131">
        <f t="shared" si="32"/>
        <v>0</v>
      </c>
      <c r="I209" s="8">
        <f>RevReqDetR!H209</f>
        <v>0</v>
      </c>
      <c r="J209" s="8">
        <f>RevReqDetR!M209</f>
        <v>0</v>
      </c>
      <c r="K209" s="131">
        <f t="shared" si="33"/>
        <v>0</v>
      </c>
      <c r="L209" s="8">
        <f>RevReqDetR!N209</f>
        <v>0</v>
      </c>
      <c r="M209" s="8">
        <f>RevReqDetR!AA209</f>
        <v>0</v>
      </c>
      <c r="N209" s="134">
        <f t="shared" si="34"/>
        <v>0</v>
      </c>
      <c r="O209" s="134">
        <f>RevReqDetR!AI209</f>
        <v>0</v>
      </c>
      <c r="P209" s="8">
        <f>RevReqDetR!K209</f>
        <v>0</v>
      </c>
      <c r="Q209" s="8">
        <f>RevReqDetR!T209</f>
        <v>0</v>
      </c>
      <c r="R209" s="8">
        <f>RevReqDetR!W209</f>
        <v>0</v>
      </c>
      <c r="S209" s="8">
        <f>RevReqDetR!X209</f>
        <v>0</v>
      </c>
      <c r="T209" s="8">
        <f>RevReqDetR!Y209</f>
        <v>0</v>
      </c>
      <c r="U209" s="134">
        <f t="shared" si="35"/>
        <v>0</v>
      </c>
      <c r="V209" s="134">
        <f>RevReqDetR!L209</f>
        <v>0</v>
      </c>
      <c r="W209" s="8">
        <f t="shared" si="30"/>
        <v>174.09217808219179</v>
      </c>
      <c r="Y209">
        <f t="shared" si="36"/>
        <v>41.8</v>
      </c>
      <c r="AA209" s="8">
        <f>W209-RevReqDetR!AJ209</f>
        <v>0</v>
      </c>
    </row>
    <row r="210" spans="1:27" hidden="1" outlineLevel="1" x14ac:dyDescent="0.2">
      <c r="A210">
        <f t="shared" si="37"/>
        <v>2025</v>
      </c>
      <c r="B210" s="49">
        <v>45870</v>
      </c>
      <c r="C210" s="4">
        <f>RevReqDetR!Q210</f>
        <v>0</v>
      </c>
      <c r="D210" s="8">
        <f>RevReqDetR!U210</f>
        <v>0</v>
      </c>
      <c r="E210" s="4">
        <f t="shared" si="31"/>
        <v>0</v>
      </c>
      <c r="F210" s="131">
        <f>RevReqDetR!E210+RevReqDetR!V210</f>
        <v>0</v>
      </c>
      <c r="G210" s="4">
        <f>RevReqDetR!AG210</f>
        <v>0</v>
      </c>
      <c r="H210" s="131">
        <f t="shared" si="32"/>
        <v>0</v>
      </c>
      <c r="I210" s="8">
        <f>RevReqDetR!H210</f>
        <v>0</v>
      </c>
      <c r="J210" s="8">
        <f>RevReqDetR!M210</f>
        <v>0</v>
      </c>
      <c r="K210" s="131">
        <f t="shared" si="33"/>
        <v>0</v>
      </c>
      <c r="L210" s="8">
        <f>RevReqDetR!N210</f>
        <v>0</v>
      </c>
      <c r="M210" s="8">
        <f>RevReqDetR!AA210</f>
        <v>0</v>
      </c>
      <c r="N210" s="134">
        <f t="shared" si="34"/>
        <v>0</v>
      </c>
      <c r="O210" s="134">
        <f>RevReqDetR!AI210</f>
        <v>0</v>
      </c>
      <c r="P210" s="8">
        <f>RevReqDetR!K210</f>
        <v>0</v>
      </c>
      <c r="Q210" s="8">
        <f>RevReqDetR!T210</f>
        <v>0</v>
      </c>
      <c r="R210" s="8">
        <f>RevReqDetR!W210</f>
        <v>0</v>
      </c>
      <c r="S210" s="8">
        <f>RevReqDetR!X210</f>
        <v>0</v>
      </c>
      <c r="T210" s="8">
        <f>RevReqDetR!Y210</f>
        <v>0</v>
      </c>
      <c r="U210" s="134">
        <f t="shared" si="35"/>
        <v>0</v>
      </c>
      <c r="V210" s="134">
        <f>RevReqDetR!L210</f>
        <v>0</v>
      </c>
      <c r="W210" s="8">
        <f t="shared" si="30"/>
        <v>0</v>
      </c>
      <c r="Y210">
        <f t="shared" si="36"/>
        <v>42</v>
      </c>
      <c r="AA210" s="8">
        <f>W210-RevReqDetR!AJ210</f>
        <v>0</v>
      </c>
    </row>
    <row r="211" spans="1:27" hidden="1" outlineLevel="1" x14ac:dyDescent="0.2">
      <c r="A211">
        <f t="shared" si="37"/>
        <v>2025</v>
      </c>
      <c r="B211" s="49">
        <v>45901</v>
      </c>
      <c r="C211" s="4">
        <f>RevReqDetR!Q211</f>
        <v>0</v>
      </c>
      <c r="D211" s="8">
        <f>RevReqDetR!U211</f>
        <v>0</v>
      </c>
      <c r="E211" s="4">
        <f t="shared" si="31"/>
        <v>0</v>
      </c>
      <c r="F211" s="131">
        <f>RevReqDetR!E211+RevReqDetR!V211</f>
        <v>0</v>
      </c>
      <c r="G211" s="4">
        <f>RevReqDetR!AG211</f>
        <v>0</v>
      </c>
      <c r="H211" s="131">
        <f t="shared" si="32"/>
        <v>0</v>
      </c>
      <c r="I211" s="8">
        <f>RevReqDetR!H211</f>
        <v>0</v>
      </c>
      <c r="J211" s="8">
        <f>RevReqDetR!M211</f>
        <v>0</v>
      </c>
      <c r="K211" s="131">
        <f t="shared" si="33"/>
        <v>0</v>
      </c>
      <c r="L211" s="8">
        <f>RevReqDetR!N211</f>
        <v>0</v>
      </c>
      <c r="M211" s="8">
        <f>RevReqDetR!AA211</f>
        <v>0</v>
      </c>
      <c r="N211" s="134">
        <f t="shared" si="34"/>
        <v>0</v>
      </c>
      <c r="O211" s="134">
        <f>RevReqDetR!AI211</f>
        <v>0</v>
      </c>
      <c r="P211" s="8">
        <f>RevReqDetR!K211</f>
        <v>0</v>
      </c>
      <c r="Q211" s="8">
        <f>RevReqDetR!T211</f>
        <v>0</v>
      </c>
      <c r="R211" s="8">
        <f>RevReqDetR!W211</f>
        <v>0</v>
      </c>
      <c r="S211" s="8">
        <f>RevReqDetR!X211</f>
        <v>0</v>
      </c>
      <c r="T211" s="8">
        <f>RevReqDetR!Y211</f>
        <v>0</v>
      </c>
      <c r="U211" s="134">
        <f t="shared" si="35"/>
        <v>0</v>
      </c>
      <c r="V211" s="134">
        <f>RevReqDetR!L211</f>
        <v>0</v>
      </c>
      <c r="W211" s="8">
        <f t="shared" si="30"/>
        <v>0</v>
      </c>
      <c r="Y211">
        <f t="shared" si="36"/>
        <v>42.2</v>
      </c>
      <c r="AA211" s="8">
        <f>W211-RevReqDetR!AJ211</f>
        <v>0</v>
      </c>
    </row>
    <row r="212" spans="1:27" hidden="1" outlineLevel="1" x14ac:dyDescent="0.2">
      <c r="A212">
        <f t="shared" si="37"/>
        <v>2025</v>
      </c>
      <c r="B212" s="49">
        <v>45931</v>
      </c>
      <c r="C212" s="4">
        <f>RevReqDetR!Q212</f>
        <v>0</v>
      </c>
      <c r="D212" s="8">
        <f>RevReqDetR!U212</f>
        <v>0</v>
      </c>
      <c r="E212" s="4">
        <f t="shared" si="31"/>
        <v>0</v>
      </c>
      <c r="F212" s="131">
        <f>RevReqDetR!E212+RevReqDetR!V212</f>
        <v>0</v>
      </c>
      <c r="G212" s="4">
        <f>RevReqDetR!AG212</f>
        <v>0</v>
      </c>
      <c r="H212" s="131">
        <f t="shared" si="32"/>
        <v>0</v>
      </c>
      <c r="I212" s="8">
        <f>RevReqDetR!H212</f>
        <v>0</v>
      </c>
      <c r="J212" s="8">
        <f>RevReqDetR!M212</f>
        <v>0</v>
      </c>
      <c r="K212" s="131">
        <f t="shared" si="33"/>
        <v>0</v>
      </c>
      <c r="L212" s="8">
        <f>RevReqDetR!N212</f>
        <v>0</v>
      </c>
      <c r="M212" s="8">
        <f>RevReqDetR!AA212</f>
        <v>0</v>
      </c>
      <c r="N212" s="134">
        <f t="shared" si="34"/>
        <v>0</v>
      </c>
      <c r="O212" s="134">
        <f>RevReqDetR!AI212</f>
        <v>0</v>
      </c>
      <c r="P212" s="8">
        <f>RevReqDetR!K212</f>
        <v>0</v>
      </c>
      <c r="Q212" s="8">
        <f>RevReqDetR!T212</f>
        <v>0</v>
      </c>
      <c r="R212" s="8">
        <f>RevReqDetR!W212</f>
        <v>0</v>
      </c>
      <c r="S212" s="8">
        <f>RevReqDetR!X212</f>
        <v>0</v>
      </c>
      <c r="T212" s="8">
        <f>RevReqDetR!Y212</f>
        <v>0</v>
      </c>
      <c r="U212" s="134">
        <f t="shared" si="35"/>
        <v>0</v>
      </c>
      <c r="V212" s="134">
        <f>RevReqDetR!L212</f>
        <v>0</v>
      </c>
      <c r="W212" s="8">
        <f t="shared" si="30"/>
        <v>0</v>
      </c>
      <c r="Y212">
        <f t="shared" si="36"/>
        <v>42.4</v>
      </c>
      <c r="AA212" s="8">
        <f>W212-RevReqDetR!AJ212</f>
        <v>0</v>
      </c>
    </row>
    <row r="213" spans="1:27" hidden="1" outlineLevel="1" x14ac:dyDescent="0.2">
      <c r="A213">
        <f t="shared" si="37"/>
        <v>2025</v>
      </c>
      <c r="B213" s="49">
        <v>45962</v>
      </c>
      <c r="C213" s="4">
        <f>RevReqDetR!Q213</f>
        <v>0</v>
      </c>
      <c r="D213" s="8">
        <f>RevReqDetR!U213</f>
        <v>0</v>
      </c>
      <c r="E213" s="4">
        <f t="shared" si="31"/>
        <v>0</v>
      </c>
      <c r="F213" s="131">
        <f>RevReqDetR!E213+RevReqDetR!V213</f>
        <v>0</v>
      </c>
      <c r="G213" s="4">
        <f>RevReqDetR!AG213</f>
        <v>0</v>
      </c>
      <c r="H213" s="131">
        <f t="shared" si="32"/>
        <v>0</v>
      </c>
      <c r="I213" s="8">
        <f>RevReqDetR!H213</f>
        <v>0</v>
      </c>
      <c r="J213" s="8">
        <f>RevReqDetR!M213</f>
        <v>0</v>
      </c>
      <c r="K213" s="131">
        <f t="shared" si="33"/>
        <v>0</v>
      </c>
      <c r="L213" s="8">
        <f>RevReqDetR!N213</f>
        <v>0</v>
      </c>
      <c r="M213" s="8">
        <f>RevReqDetR!AA213</f>
        <v>0</v>
      </c>
      <c r="N213" s="134">
        <f t="shared" si="34"/>
        <v>0</v>
      </c>
      <c r="O213" s="134">
        <f>RevReqDetR!AI213</f>
        <v>0</v>
      </c>
      <c r="P213" s="8">
        <f>RevReqDetR!K213</f>
        <v>0</v>
      </c>
      <c r="Q213" s="8">
        <f>RevReqDetR!T213</f>
        <v>0</v>
      </c>
      <c r="R213" s="8">
        <f>RevReqDetR!W213</f>
        <v>0</v>
      </c>
      <c r="S213" s="8">
        <f>RevReqDetR!X213</f>
        <v>0</v>
      </c>
      <c r="T213" s="8">
        <f>RevReqDetR!Y213</f>
        <v>0</v>
      </c>
      <c r="U213" s="134">
        <f t="shared" si="35"/>
        <v>0</v>
      </c>
      <c r="V213" s="134">
        <f>RevReqDetR!L213</f>
        <v>0</v>
      </c>
      <c r="W213" s="8">
        <f t="shared" si="30"/>
        <v>0</v>
      </c>
      <c r="Y213">
        <f t="shared" si="36"/>
        <v>42.6</v>
      </c>
      <c r="AA213" s="8">
        <f>W213-RevReqDetR!AJ213</f>
        <v>0</v>
      </c>
    </row>
    <row r="214" spans="1:27" hidden="1" outlineLevel="1" x14ac:dyDescent="0.2">
      <c r="A214">
        <f t="shared" si="37"/>
        <v>2025</v>
      </c>
      <c r="B214" s="49">
        <v>45992</v>
      </c>
      <c r="C214" s="4">
        <f>RevReqDetR!Q214</f>
        <v>0</v>
      </c>
      <c r="D214" s="8">
        <f>RevReqDetR!U214</f>
        <v>0</v>
      </c>
      <c r="E214" s="4">
        <f t="shared" si="31"/>
        <v>0</v>
      </c>
      <c r="F214" s="131">
        <f>RevReqDetR!E214+RevReqDetR!V214</f>
        <v>0</v>
      </c>
      <c r="G214" s="4">
        <f>RevReqDetR!AG214</f>
        <v>0</v>
      </c>
      <c r="H214" s="131">
        <f t="shared" si="32"/>
        <v>0</v>
      </c>
      <c r="I214" s="8">
        <f>RevReqDetR!H214</f>
        <v>0</v>
      </c>
      <c r="J214" s="8">
        <f>RevReqDetR!M214</f>
        <v>0</v>
      </c>
      <c r="K214" s="131">
        <f t="shared" si="33"/>
        <v>0</v>
      </c>
      <c r="L214" s="8">
        <f>RevReqDetR!N214</f>
        <v>0</v>
      </c>
      <c r="M214" s="8">
        <f>RevReqDetR!AA214</f>
        <v>0</v>
      </c>
      <c r="N214" s="134">
        <f t="shared" si="34"/>
        <v>0</v>
      </c>
      <c r="O214" s="134">
        <f>RevReqDetR!AI214</f>
        <v>0</v>
      </c>
      <c r="P214" s="8">
        <f>RevReqDetR!K214</f>
        <v>0</v>
      </c>
      <c r="Q214" s="8">
        <f>RevReqDetR!T214</f>
        <v>0</v>
      </c>
      <c r="R214" s="8">
        <f>RevReqDetR!W214</f>
        <v>0</v>
      </c>
      <c r="S214" s="8">
        <f>RevReqDetR!X214</f>
        <v>0</v>
      </c>
      <c r="T214" s="8">
        <f>RevReqDetR!Y214</f>
        <v>0</v>
      </c>
      <c r="U214" s="134">
        <f t="shared" si="35"/>
        <v>0</v>
      </c>
      <c r="V214" s="134">
        <f>RevReqDetR!L214</f>
        <v>0</v>
      </c>
      <c r="W214" s="8">
        <f t="shared" si="30"/>
        <v>0</v>
      </c>
      <c r="Y214">
        <f t="shared" si="36"/>
        <v>42.8</v>
      </c>
      <c r="AA214" s="8">
        <f>W214-RevReqDetR!AJ214</f>
        <v>0</v>
      </c>
    </row>
    <row r="215" spans="1:27" hidden="1" outlineLevel="1" x14ac:dyDescent="0.2">
      <c r="A215">
        <f t="shared" si="37"/>
        <v>2026</v>
      </c>
      <c r="B215" s="49">
        <v>46023</v>
      </c>
      <c r="C215" s="4">
        <f>RevReqDetR!Q215</f>
        <v>0</v>
      </c>
      <c r="D215" s="8">
        <f>RevReqDetR!U215</f>
        <v>0</v>
      </c>
      <c r="E215" s="4">
        <f t="shared" si="31"/>
        <v>0</v>
      </c>
      <c r="F215" s="131">
        <f>RevReqDetR!E215+RevReqDetR!V215</f>
        <v>0</v>
      </c>
      <c r="G215" s="4">
        <f>RevReqDetR!AG215</f>
        <v>0</v>
      </c>
      <c r="H215" s="131">
        <f t="shared" si="32"/>
        <v>0</v>
      </c>
      <c r="I215" s="8">
        <f>RevReqDetR!H215</f>
        <v>0</v>
      </c>
      <c r="J215" s="8">
        <f>RevReqDetR!M215</f>
        <v>0</v>
      </c>
      <c r="K215" s="131">
        <f t="shared" si="33"/>
        <v>0</v>
      </c>
      <c r="L215" s="8">
        <f>RevReqDetR!N215</f>
        <v>0</v>
      </c>
      <c r="M215" s="8">
        <f>RevReqDetR!AA215</f>
        <v>0</v>
      </c>
      <c r="N215" s="134">
        <f t="shared" si="34"/>
        <v>0</v>
      </c>
      <c r="O215" s="134">
        <f>RevReqDetR!AI215</f>
        <v>0</v>
      </c>
      <c r="P215" s="8">
        <f>RevReqDetR!K215</f>
        <v>0</v>
      </c>
      <c r="Q215" s="8">
        <f>RevReqDetR!T215</f>
        <v>0</v>
      </c>
      <c r="R215" s="8">
        <f>RevReqDetR!W215</f>
        <v>0</v>
      </c>
      <c r="S215" s="8">
        <f>RevReqDetR!X215</f>
        <v>0</v>
      </c>
      <c r="T215" s="8">
        <f>RevReqDetR!Y215</f>
        <v>0</v>
      </c>
      <c r="U215" s="134">
        <f t="shared" si="35"/>
        <v>0</v>
      </c>
      <c r="V215" s="134">
        <f>RevReqDetR!L215</f>
        <v>0</v>
      </c>
      <c r="W215" s="8">
        <f t="shared" ref="W215:W227" si="38">F215+H215-K215+N215+O215-U215-V215</f>
        <v>0</v>
      </c>
      <c r="Y215">
        <f t="shared" si="36"/>
        <v>43</v>
      </c>
      <c r="AA215" s="8">
        <f>W215-RevReqDetR!AJ215</f>
        <v>0</v>
      </c>
    </row>
    <row r="216" spans="1:27" hidden="1" outlineLevel="1" x14ac:dyDescent="0.2">
      <c r="A216">
        <f t="shared" si="37"/>
        <v>2026</v>
      </c>
      <c r="B216" s="49">
        <v>46054</v>
      </c>
      <c r="C216" s="4">
        <f>RevReqDetR!Q216</f>
        <v>0</v>
      </c>
      <c r="D216" s="8">
        <f>RevReqDetR!U216</f>
        <v>0</v>
      </c>
      <c r="E216" s="4">
        <f t="shared" ref="E216:E279" si="39">C216+D216</f>
        <v>0</v>
      </c>
      <c r="F216" s="131">
        <f>RevReqDetR!E216+RevReqDetR!V216</f>
        <v>0</v>
      </c>
      <c r="G216" s="4">
        <f>RevReqDetR!AG216</f>
        <v>0</v>
      </c>
      <c r="H216" s="131">
        <f t="shared" ref="H216:H279" si="40">(G215+G216)/2*$J$4</f>
        <v>0</v>
      </c>
      <c r="I216" s="8">
        <f>RevReqDetR!H216</f>
        <v>0</v>
      </c>
      <c r="J216" s="8">
        <f>RevReqDetR!M216</f>
        <v>0</v>
      </c>
      <c r="K216" s="131">
        <f t="shared" ref="K216:K279" si="41">I216-J216</f>
        <v>0</v>
      </c>
      <c r="L216" s="8">
        <f>RevReqDetR!N216</f>
        <v>0</v>
      </c>
      <c r="M216" s="8">
        <f>RevReqDetR!AA216</f>
        <v>0</v>
      </c>
      <c r="N216" s="134">
        <f t="shared" ref="N216:N279" si="42">L216+M216</f>
        <v>0</v>
      </c>
      <c r="O216" s="134">
        <f>RevReqDetR!AI216</f>
        <v>0</v>
      </c>
      <c r="P216" s="8">
        <f>RevReqDetR!K216</f>
        <v>0</v>
      </c>
      <c r="Q216" s="8">
        <f>RevReqDetR!T216</f>
        <v>0</v>
      </c>
      <c r="R216" s="8">
        <f>RevReqDetR!W216</f>
        <v>0</v>
      </c>
      <c r="S216" s="8">
        <f>RevReqDetR!X216</f>
        <v>0</v>
      </c>
      <c r="T216" s="8">
        <f>RevReqDetR!Y216</f>
        <v>0</v>
      </c>
      <c r="U216" s="134">
        <f t="shared" ref="U216:U279" si="43">P216+Q216-R216+S216-T216</f>
        <v>0</v>
      </c>
      <c r="V216" s="134">
        <f>RevReqDetR!L216</f>
        <v>0</v>
      </c>
      <c r="W216" s="8">
        <f t="shared" si="38"/>
        <v>0</v>
      </c>
      <c r="Y216">
        <f t="shared" si="36"/>
        <v>43.2</v>
      </c>
      <c r="AA216" s="8">
        <f>W216-RevReqDetR!AJ216</f>
        <v>0</v>
      </c>
    </row>
    <row r="217" spans="1:27" hidden="1" outlineLevel="1" x14ac:dyDescent="0.2">
      <c r="A217">
        <f t="shared" si="37"/>
        <v>2026</v>
      </c>
      <c r="B217" s="49">
        <v>46082</v>
      </c>
      <c r="C217" s="4">
        <f>RevReqDetR!Q217</f>
        <v>0</v>
      </c>
      <c r="D217" s="8">
        <f>RevReqDetR!U217</f>
        <v>0</v>
      </c>
      <c r="E217" s="4">
        <f t="shared" si="39"/>
        <v>0</v>
      </c>
      <c r="F217" s="131">
        <f>RevReqDetR!E217+RevReqDetR!V217</f>
        <v>0</v>
      </c>
      <c r="G217" s="4">
        <f>RevReqDetR!AG217</f>
        <v>0</v>
      </c>
      <c r="H217" s="131">
        <f t="shared" si="40"/>
        <v>0</v>
      </c>
      <c r="I217" s="8">
        <f>RevReqDetR!H217</f>
        <v>0</v>
      </c>
      <c r="J217" s="8">
        <f>RevReqDetR!M217</f>
        <v>0</v>
      </c>
      <c r="K217" s="131">
        <f t="shared" si="41"/>
        <v>0</v>
      </c>
      <c r="L217" s="8">
        <f>RevReqDetR!N217</f>
        <v>0</v>
      </c>
      <c r="M217" s="8">
        <f>RevReqDetR!AA217</f>
        <v>0</v>
      </c>
      <c r="N217" s="134">
        <f t="shared" si="42"/>
        <v>0</v>
      </c>
      <c r="O217" s="134">
        <f>RevReqDetR!AI217</f>
        <v>0</v>
      </c>
      <c r="P217" s="8">
        <f>RevReqDetR!K217</f>
        <v>0</v>
      </c>
      <c r="Q217" s="8">
        <f>RevReqDetR!T217</f>
        <v>0</v>
      </c>
      <c r="R217" s="8">
        <f>RevReqDetR!W217</f>
        <v>0</v>
      </c>
      <c r="S217" s="8">
        <f>RevReqDetR!X217</f>
        <v>0</v>
      </c>
      <c r="T217" s="8">
        <f>RevReqDetR!Y217</f>
        <v>0</v>
      </c>
      <c r="U217" s="134">
        <f t="shared" si="43"/>
        <v>0</v>
      </c>
      <c r="V217" s="134">
        <f>RevReqDetR!L217</f>
        <v>0</v>
      </c>
      <c r="W217" s="8">
        <f t="shared" si="38"/>
        <v>0</v>
      </c>
      <c r="Y217">
        <f t="shared" si="36"/>
        <v>43.4</v>
      </c>
      <c r="AA217" s="8">
        <f>W217-RevReqDetR!AJ217</f>
        <v>0</v>
      </c>
    </row>
    <row r="218" spans="1:27" hidden="1" outlineLevel="1" x14ac:dyDescent="0.2">
      <c r="A218">
        <f t="shared" si="37"/>
        <v>2026</v>
      </c>
      <c r="B218" s="49">
        <v>46113</v>
      </c>
      <c r="C218" s="4">
        <f>RevReqDetR!Q218</f>
        <v>0</v>
      </c>
      <c r="D218" s="8">
        <f>RevReqDetR!U218</f>
        <v>0</v>
      </c>
      <c r="E218" s="4">
        <f t="shared" si="39"/>
        <v>0</v>
      </c>
      <c r="F218" s="131">
        <f>RevReqDetR!E218+RevReqDetR!V218</f>
        <v>0</v>
      </c>
      <c r="G218" s="4">
        <f>RevReqDetR!AG218</f>
        <v>0</v>
      </c>
      <c r="H218" s="131">
        <f t="shared" si="40"/>
        <v>0</v>
      </c>
      <c r="I218" s="8">
        <f>RevReqDetR!H218</f>
        <v>0</v>
      </c>
      <c r="J218" s="8">
        <f>RevReqDetR!M218</f>
        <v>0</v>
      </c>
      <c r="K218" s="131">
        <f t="shared" si="41"/>
        <v>0</v>
      </c>
      <c r="L218" s="8">
        <f>RevReqDetR!N218</f>
        <v>0</v>
      </c>
      <c r="M218" s="8">
        <f>RevReqDetR!AA218</f>
        <v>0</v>
      </c>
      <c r="N218" s="134">
        <f t="shared" si="42"/>
        <v>0</v>
      </c>
      <c r="O218" s="134">
        <f>RevReqDetR!AI218</f>
        <v>0</v>
      </c>
      <c r="P218" s="8">
        <f>RevReqDetR!K218</f>
        <v>0</v>
      </c>
      <c r="Q218" s="8">
        <f>RevReqDetR!T218</f>
        <v>0</v>
      </c>
      <c r="R218" s="8">
        <f>RevReqDetR!W218</f>
        <v>0</v>
      </c>
      <c r="S218" s="8">
        <f>RevReqDetR!X218</f>
        <v>0</v>
      </c>
      <c r="T218" s="8">
        <f>RevReqDetR!Y218</f>
        <v>0</v>
      </c>
      <c r="U218" s="134">
        <f t="shared" si="43"/>
        <v>0</v>
      </c>
      <c r="V218" s="134">
        <f>RevReqDetR!L218</f>
        <v>0</v>
      </c>
      <c r="W218" s="8">
        <f t="shared" si="38"/>
        <v>0</v>
      </c>
      <c r="Y218">
        <f t="shared" si="36"/>
        <v>43.6</v>
      </c>
      <c r="AA218" s="8">
        <f>W218-RevReqDetR!AJ218</f>
        <v>0</v>
      </c>
    </row>
    <row r="219" spans="1:27" hidden="1" outlineLevel="1" x14ac:dyDescent="0.2">
      <c r="A219">
        <f t="shared" si="37"/>
        <v>2026</v>
      </c>
      <c r="B219" s="49">
        <v>46143</v>
      </c>
      <c r="C219" s="4">
        <f>RevReqDetR!Q219</f>
        <v>0</v>
      </c>
      <c r="D219" s="8">
        <f>RevReqDetR!U219</f>
        <v>0</v>
      </c>
      <c r="E219" s="4">
        <f t="shared" si="39"/>
        <v>0</v>
      </c>
      <c r="F219" s="131">
        <f>RevReqDetR!E219+RevReqDetR!V219</f>
        <v>0</v>
      </c>
      <c r="G219" s="4">
        <f>RevReqDetR!AG219</f>
        <v>0</v>
      </c>
      <c r="H219" s="131">
        <f t="shared" si="40"/>
        <v>0</v>
      </c>
      <c r="I219" s="8">
        <f>RevReqDetR!H219</f>
        <v>0</v>
      </c>
      <c r="J219" s="8">
        <f>RevReqDetR!M219</f>
        <v>0</v>
      </c>
      <c r="K219" s="131">
        <f t="shared" si="41"/>
        <v>0</v>
      </c>
      <c r="L219" s="8">
        <f>RevReqDetR!N219</f>
        <v>0</v>
      </c>
      <c r="M219" s="8">
        <f>RevReqDetR!AA219</f>
        <v>0</v>
      </c>
      <c r="N219" s="134">
        <f t="shared" si="42"/>
        <v>0</v>
      </c>
      <c r="O219" s="134">
        <f>RevReqDetR!AI219</f>
        <v>0</v>
      </c>
      <c r="P219" s="8">
        <f>RevReqDetR!K219</f>
        <v>0</v>
      </c>
      <c r="Q219" s="8">
        <f>RevReqDetR!T219</f>
        <v>0</v>
      </c>
      <c r="R219" s="8">
        <f>RevReqDetR!W219</f>
        <v>0</v>
      </c>
      <c r="S219" s="8">
        <f>RevReqDetR!X219</f>
        <v>0</v>
      </c>
      <c r="T219" s="8">
        <f>RevReqDetR!Y219</f>
        <v>0</v>
      </c>
      <c r="U219" s="134">
        <f t="shared" si="43"/>
        <v>0</v>
      </c>
      <c r="V219" s="134">
        <f>RevReqDetR!L219</f>
        <v>0</v>
      </c>
      <c r="W219" s="8">
        <f t="shared" si="38"/>
        <v>0</v>
      </c>
      <c r="Y219">
        <f t="shared" si="36"/>
        <v>43.8</v>
      </c>
      <c r="AA219" s="8">
        <f>W219-RevReqDetR!AJ219</f>
        <v>0</v>
      </c>
    </row>
    <row r="220" spans="1:27" hidden="1" outlineLevel="1" x14ac:dyDescent="0.2">
      <c r="A220">
        <f t="shared" si="37"/>
        <v>2026</v>
      </c>
      <c r="B220" s="49">
        <v>46174</v>
      </c>
      <c r="C220" s="4">
        <f>RevReqDetR!Q220</f>
        <v>0</v>
      </c>
      <c r="D220" s="8">
        <f>RevReqDetR!U220</f>
        <v>0</v>
      </c>
      <c r="E220" s="4">
        <f t="shared" si="39"/>
        <v>0</v>
      </c>
      <c r="F220" s="131">
        <f>RevReqDetR!E220+RevReqDetR!V220</f>
        <v>0</v>
      </c>
      <c r="G220" s="4">
        <f>RevReqDetR!AG220</f>
        <v>0</v>
      </c>
      <c r="H220" s="131">
        <f t="shared" si="40"/>
        <v>0</v>
      </c>
      <c r="I220" s="8">
        <f>RevReqDetR!H220</f>
        <v>0</v>
      </c>
      <c r="J220" s="8">
        <f>RevReqDetR!M220</f>
        <v>0</v>
      </c>
      <c r="K220" s="131">
        <f t="shared" si="41"/>
        <v>0</v>
      </c>
      <c r="L220" s="8">
        <f>RevReqDetR!N220</f>
        <v>0</v>
      </c>
      <c r="M220" s="8">
        <f>RevReqDetR!AA220</f>
        <v>0</v>
      </c>
      <c r="N220" s="134">
        <f t="shared" si="42"/>
        <v>0</v>
      </c>
      <c r="O220" s="134">
        <f>RevReqDetR!AI220</f>
        <v>0</v>
      </c>
      <c r="P220" s="8">
        <f>RevReqDetR!K220</f>
        <v>0</v>
      </c>
      <c r="Q220" s="8">
        <f>RevReqDetR!T220</f>
        <v>0</v>
      </c>
      <c r="R220" s="8">
        <f>RevReqDetR!W220</f>
        <v>0</v>
      </c>
      <c r="S220" s="8">
        <f>RevReqDetR!X220</f>
        <v>0</v>
      </c>
      <c r="T220" s="8">
        <f>RevReqDetR!Y220</f>
        <v>0</v>
      </c>
      <c r="U220" s="134">
        <f t="shared" si="43"/>
        <v>0</v>
      </c>
      <c r="V220" s="134">
        <f>RevReqDetR!L220</f>
        <v>0</v>
      </c>
      <c r="W220" s="8">
        <f t="shared" si="38"/>
        <v>0</v>
      </c>
      <c r="Y220">
        <f t="shared" si="36"/>
        <v>44</v>
      </c>
      <c r="AA220" s="8">
        <f>W220-RevReqDetR!AJ220</f>
        <v>0</v>
      </c>
    </row>
    <row r="221" spans="1:27" hidden="1" outlineLevel="1" x14ac:dyDescent="0.2">
      <c r="A221">
        <f t="shared" si="37"/>
        <v>2026</v>
      </c>
      <c r="B221" s="49">
        <v>46204</v>
      </c>
      <c r="C221" s="4">
        <f>RevReqDetR!Q221</f>
        <v>0</v>
      </c>
      <c r="D221" s="8">
        <f>RevReqDetR!U221</f>
        <v>0</v>
      </c>
      <c r="E221" s="4">
        <f t="shared" si="39"/>
        <v>0</v>
      </c>
      <c r="F221" s="131">
        <f>RevReqDetR!E221+RevReqDetR!V221</f>
        <v>0</v>
      </c>
      <c r="G221" s="4">
        <f>RevReqDetR!AG221</f>
        <v>0</v>
      </c>
      <c r="H221" s="131">
        <f t="shared" si="40"/>
        <v>0</v>
      </c>
      <c r="I221" s="8">
        <f>RevReqDetR!H221</f>
        <v>0</v>
      </c>
      <c r="J221" s="8">
        <f>RevReqDetR!M221</f>
        <v>0</v>
      </c>
      <c r="K221" s="131">
        <f t="shared" si="41"/>
        <v>0</v>
      </c>
      <c r="L221" s="8">
        <f>RevReqDetR!N221</f>
        <v>0</v>
      </c>
      <c r="M221" s="8">
        <f>RevReqDetR!AA221</f>
        <v>0</v>
      </c>
      <c r="N221" s="134">
        <f t="shared" si="42"/>
        <v>0</v>
      </c>
      <c r="O221" s="134">
        <f>RevReqDetR!AI221</f>
        <v>0</v>
      </c>
      <c r="P221" s="8">
        <f>RevReqDetR!K221</f>
        <v>0</v>
      </c>
      <c r="Q221" s="8">
        <f>RevReqDetR!T221</f>
        <v>0</v>
      </c>
      <c r="R221" s="8">
        <f>RevReqDetR!W221</f>
        <v>0</v>
      </c>
      <c r="S221" s="8">
        <f>RevReqDetR!X221</f>
        <v>0</v>
      </c>
      <c r="T221" s="8">
        <f>RevReqDetR!Y221</f>
        <v>0</v>
      </c>
      <c r="U221" s="134">
        <f t="shared" si="43"/>
        <v>0</v>
      </c>
      <c r="V221" s="134">
        <f>RevReqDetR!L221</f>
        <v>0</v>
      </c>
      <c r="W221" s="8">
        <f t="shared" si="38"/>
        <v>0</v>
      </c>
      <c r="Y221">
        <f t="shared" si="36"/>
        <v>44.2</v>
      </c>
      <c r="AA221" s="8">
        <f>W221-RevReqDetR!AJ221</f>
        <v>0</v>
      </c>
    </row>
    <row r="222" spans="1:27" hidden="1" outlineLevel="1" x14ac:dyDescent="0.2">
      <c r="A222">
        <f t="shared" si="37"/>
        <v>2026</v>
      </c>
      <c r="B222" s="49">
        <v>46235</v>
      </c>
      <c r="C222" s="4">
        <f>RevReqDetR!Q222</f>
        <v>0</v>
      </c>
      <c r="D222" s="8">
        <f>RevReqDetR!U222</f>
        <v>0</v>
      </c>
      <c r="E222" s="4">
        <f t="shared" si="39"/>
        <v>0</v>
      </c>
      <c r="F222" s="131">
        <f>RevReqDetR!E222+RevReqDetR!V222</f>
        <v>0</v>
      </c>
      <c r="G222" s="4">
        <f>RevReqDetR!AG222</f>
        <v>0</v>
      </c>
      <c r="H222" s="131">
        <f t="shared" si="40"/>
        <v>0</v>
      </c>
      <c r="I222" s="8">
        <f>RevReqDetR!H222</f>
        <v>0</v>
      </c>
      <c r="J222" s="8">
        <f>RevReqDetR!M222</f>
        <v>0</v>
      </c>
      <c r="K222" s="131">
        <f t="shared" si="41"/>
        <v>0</v>
      </c>
      <c r="L222" s="8">
        <f>RevReqDetR!N222</f>
        <v>0</v>
      </c>
      <c r="M222" s="8">
        <f>RevReqDetR!AA222</f>
        <v>0</v>
      </c>
      <c r="N222" s="134">
        <f t="shared" si="42"/>
        <v>0</v>
      </c>
      <c r="O222" s="134">
        <f>RevReqDetR!AI222</f>
        <v>0</v>
      </c>
      <c r="P222" s="8">
        <f>RevReqDetR!K222</f>
        <v>0</v>
      </c>
      <c r="Q222" s="8">
        <f>RevReqDetR!T222</f>
        <v>0</v>
      </c>
      <c r="R222" s="8">
        <f>RevReqDetR!W222</f>
        <v>0</v>
      </c>
      <c r="S222" s="8">
        <f>RevReqDetR!X222</f>
        <v>0</v>
      </c>
      <c r="T222" s="8">
        <f>RevReqDetR!Y222</f>
        <v>0</v>
      </c>
      <c r="U222" s="134">
        <f t="shared" si="43"/>
        <v>0</v>
      </c>
      <c r="V222" s="134">
        <f>RevReqDetR!L222</f>
        <v>0</v>
      </c>
      <c r="W222" s="8">
        <f t="shared" si="38"/>
        <v>0</v>
      </c>
      <c r="Y222">
        <f t="shared" si="36"/>
        <v>44.4</v>
      </c>
      <c r="AA222" s="8">
        <f>W222-RevReqDetR!AJ222</f>
        <v>0</v>
      </c>
    </row>
    <row r="223" spans="1:27" hidden="1" outlineLevel="1" x14ac:dyDescent="0.2">
      <c r="A223">
        <f t="shared" si="37"/>
        <v>2026</v>
      </c>
      <c r="B223" s="49">
        <v>46266</v>
      </c>
      <c r="C223" s="4">
        <f>RevReqDetR!Q223</f>
        <v>0</v>
      </c>
      <c r="D223" s="8">
        <f>RevReqDetR!U223</f>
        <v>0</v>
      </c>
      <c r="E223" s="4">
        <f t="shared" si="39"/>
        <v>0</v>
      </c>
      <c r="F223" s="131">
        <f>RevReqDetR!E223+RevReqDetR!V223</f>
        <v>0</v>
      </c>
      <c r="G223" s="4">
        <f>RevReqDetR!AG223</f>
        <v>0</v>
      </c>
      <c r="H223" s="131">
        <f t="shared" si="40"/>
        <v>0</v>
      </c>
      <c r="I223" s="8">
        <f>RevReqDetR!H223</f>
        <v>0</v>
      </c>
      <c r="J223" s="8">
        <f>RevReqDetR!M223</f>
        <v>0</v>
      </c>
      <c r="K223" s="131">
        <f t="shared" si="41"/>
        <v>0</v>
      </c>
      <c r="L223" s="8">
        <f>RevReqDetR!N223</f>
        <v>0</v>
      </c>
      <c r="M223" s="8">
        <f>RevReqDetR!AA223</f>
        <v>0</v>
      </c>
      <c r="N223" s="134">
        <f t="shared" si="42"/>
        <v>0</v>
      </c>
      <c r="O223" s="134">
        <f>RevReqDetR!AI223</f>
        <v>0</v>
      </c>
      <c r="P223" s="8">
        <f>RevReqDetR!K223</f>
        <v>0</v>
      </c>
      <c r="Q223" s="8">
        <f>RevReqDetR!T223</f>
        <v>0</v>
      </c>
      <c r="R223" s="8">
        <f>RevReqDetR!W223</f>
        <v>0</v>
      </c>
      <c r="S223" s="8">
        <f>RevReqDetR!X223</f>
        <v>0</v>
      </c>
      <c r="T223" s="8">
        <f>RevReqDetR!Y223</f>
        <v>0</v>
      </c>
      <c r="U223" s="134">
        <f t="shared" si="43"/>
        <v>0</v>
      </c>
      <c r="V223" s="134">
        <f>RevReqDetR!L223</f>
        <v>0</v>
      </c>
      <c r="W223" s="8">
        <f t="shared" si="38"/>
        <v>0</v>
      </c>
      <c r="Y223">
        <f t="shared" si="36"/>
        <v>44.6</v>
      </c>
      <c r="AA223" s="8">
        <f>W223-RevReqDetR!AJ223</f>
        <v>0</v>
      </c>
    </row>
    <row r="224" spans="1:27" hidden="1" outlineLevel="1" x14ac:dyDescent="0.2">
      <c r="A224">
        <f t="shared" si="37"/>
        <v>2026</v>
      </c>
      <c r="B224" s="49">
        <v>46296</v>
      </c>
      <c r="C224" s="4">
        <f>RevReqDetR!Q224</f>
        <v>0</v>
      </c>
      <c r="D224" s="8">
        <f>RevReqDetR!U224</f>
        <v>0</v>
      </c>
      <c r="E224" s="4">
        <f t="shared" si="39"/>
        <v>0</v>
      </c>
      <c r="F224" s="131">
        <f>RevReqDetR!E224+RevReqDetR!V224</f>
        <v>0</v>
      </c>
      <c r="G224" s="4">
        <f>RevReqDetR!AG224</f>
        <v>0</v>
      </c>
      <c r="H224" s="131">
        <f t="shared" si="40"/>
        <v>0</v>
      </c>
      <c r="I224" s="8">
        <f>RevReqDetR!H224</f>
        <v>0</v>
      </c>
      <c r="J224" s="8">
        <f>RevReqDetR!M224</f>
        <v>0</v>
      </c>
      <c r="K224" s="131">
        <f t="shared" si="41"/>
        <v>0</v>
      </c>
      <c r="L224" s="8">
        <f>RevReqDetR!N224</f>
        <v>0</v>
      </c>
      <c r="M224" s="8">
        <f>RevReqDetR!AA224</f>
        <v>0</v>
      </c>
      <c r="N224" s="134">
        <f t="shared" si="42"/>
        <v>0</v>
      </c>
      <c r="O224" s="134">
        <f>RevReqDetR!AI224</f>
        <v>0</v>
      </c>
      <c r="P224" s="8">
        <f>RevReqDetR!K224</f>
        <v>0</v>
      </c>
      <c r="Q224" s="8">
        <f>RevReqDetR!T224</f>
        <v>0</v>
      </c>
      <c r="R224" s="8">
        <f>RevReqDetR!W224</f>
        <v>0</v>
      </c>
      <c r="S224" s="8">
        <f>RevReqDetR!X224</f>
        <v>0</v>
      </c>
      <c r="T224" s="8">
        <f>RevReqDetR!Y224</f>
        <v>0</v>
      </c>
      <c r="U224" s="134">
        <f t="shared" si="43"/>
        <v>0</v>
      </c>
      <c r="V224" s="134">
        <f>RevReqDetR!L224</f>
        <v>0</v>
      </c>
      <c r="W224" s="8">
        <f t="shared" si="38"/>
        <v>0</v>
      </c>
      <c r="Y224">
        <f t="shared" si="36"/>
        <v>44.8</v>
      </c>
      <c r="AA224" s="8">
        <f>W224-RevReqDetR!AJ224</f>
        <v>0</v>
      </c>
    </row>
    <row r="225" spans="1:27" hidden="1" outlineLevel="1" x14ac:dyDescent="0.2">
      <c r="A225">
        <f t="shared" si="37"/>
        <v>2026</v>
      </c>
      <c r="B225" s="49">
        <v>46327</v>
      </c>
      <c r="C225" s="4">
        <f>RevReqDetR!Q225</f>
        <v>0</v>
      </c>
      <c r="D225" s="8">
        <f>RevReqDetR!U225</f>
        <v>0</v>
      </c>
      <c r="E225" s="4">
        <f t="shared" si="39"/>
        <v>0</v>
      </c>
      <c r="F225" s="131">
        <f>RevReqDetR!E225+RevReqDetR!V225</f>
        <v>0</v>
      </c>
      <c r="G225" s="4">
        <f>RevReqDetR!AG225</f>
        <v>0</v>
      </c>
      <c r="H225" s="131">
        <f t="shared" si="40"/>
        <v>0</v>
      </c>
      <c r="I225" s="8">
        <f>RevReqDetR!H225</f>
        <v>0</v>
      </c>
      <c r="J225" s="8">
        <f>RevReqDetR!M225</f>
        <v>0</v>
      </c>
      <c r="K225" s="131">
        <f t="shared" si="41"/>
        <v>0</v>
      </c>
      <c r="L225" s="8">
        <f>RevReqDetR!N225</f>
        <v>0</v>
      </c>
      <c r="M225" s="8">
        <f>RevReqDetR!AA225</f>
        <v>0</v>
      </c>
      <c r="N225" s="134">
        <f t="shared" si="42"/>
        <v>0</v>
      </c>
      <c r="O225" s="134">
        <f>RevReqDetR!AI225</f>
        <v>0</v>
      </c>
      <c r="P225" s="8">
        <f>RevReqDetR!K225</f>
        <v>0</v>
      </c>
      <c r="Q225" s="8">
        <f>RevReqDetR!T225</f>
        <v>0</v>
      </c>
      <c r="R225" s="8">
        <f>RevReqDetR!W225</f>
        <v>0</v>
      </c>
      <c r="S225" s="8">
        <f>RevReqDetR!X225</f>
        <v>0</v>
      </c>
      <c r="T225" s="8">
        <f>RevReqDetR!Y225</f>
        <v>0</v>
      </c>
      <c r="U225" s="134">
        <f t="shared" si="43"/>
        <v>0</v>
      </c>
      <c r="V225" s="134">
        <f>RevReqDetR!L225</f>
        <v>0</v>
      </c>
      <c r="W225" s="8">
        <f t="shared" si="38"/>
        <v>0</v>
      </c>
      <c r="Y225">
        <f t="shared" si="36"/>
        <v>45</v>
      </c>
      <c r="AA225" s="8">
        <f>W225-RevReqDetR!AJ225</f>
        <v>0</v>
      </c>
    </row>
    <row r="226" spans="1:27" hidden="1" outlineLevel="1" x14ac:dyDescent="0.2">
      <c r="A226">
        <f t="shared" si="37"/>
        <v>2026</v>
      </c>
      <c r="B226" s="49">
        <v>46357</v>
      </c>
      <c r="C226" s="4">
        <f>RevReqDetR!Q226</f>
        <v>0</v>
      </c>
      <c r="D226" s="8">
        <f>RevReqDetR!U226</f>
        <v>0</v>
      </c>
      <c r="E226" s="4">
        <f t="shared" si="39"/>
        <v>0</v>
      </c>
      <c r="F226" s="131">
        <f>RevReqDetR!E226+RevReqDetR!V226</f>
        <v>0</v>
      </c>
      <c r="G226" s="4">
        <f>RevReqDetR!AG226</f>
        <v>0</v>
      </c>
      <c r="H226" s="131">
        <f t="shared" si="40"/>
        <v>0</v>
      </c>
      <c r="I226" s="8">
        <f>RevReqDetR!H226</f>
        <v>0</v>
      </c>
      <c r="J226" s="8">
        <f>RevReqDetR!M226</f>
        <v>0</v>
      </c>
      <c r="K226" s="131">
        <f t="shared" si="41"/>
        <v>0</v>
      </c>
      <c r="L226" s="8">
        <f>RevReqDetR!N226</f>
        <v>0</v>
      </c>
      <c r="M226" s="8">
        <f>RevReqDetR!AA226</f>
        <v>0</v>
      </c>
      <c r="N226" s="134">
        <f t="shared" si="42"/>
        <v>0</v>
      </c>
      <c r="O226" s="134">
        <f>RevReqDetR!AI226</f>
        <v>0</v>
      </c>
      <c r="P226" s="8">
        <f>RevReqDetR!K226</f>
        <v>0</v>
      </c>
      <c r="Q226" s="8">
        <f>RevReqDetR!T226</f>
        <v>0</v>
      </c>
      <c r="R226" s="8">
        <f>RevReqDetR!W226</f>
        <v>0</v>
      </c>
      <c r="S226" s="8">
        <f>RevReqDetR!X226</f>
        <v>0</v>
      </c>
      <c r="T226" s="8">
        <f>RevReqDetR!Y226</f>
        <v>0</v>
      </c>
      <c r="U226" s="134">
        <f t="shared" si="43"/>
        <v>0</v>
      </c>
      <c r="V226" s="134">
        <f>RevReqDetR!L226</f>
        <v>0</v>
      </c>
      <c r="W226" s="8">
        <f t="shared" si="38"/>
        <v>0</v>
      </c>
      <c r="Y226">
        <f t="shared" si="36"/>
        <v>45.2</v>
      </c>
      <c r="AA226" s="8">
        <f>W226-RevReqDetR!AJ226</f>
        <v>0</v>
      </c>
    </row>
    <row r="227" spans="1:27" hidden="1" outlineLevel="1" x14ac:dyDescent="0.2">
      <c r="A227">
        <f t="shared" si="37"/>
        <v>2027</v>
      </c>
      <c r="B227" s="49">
        <v>46388</v>
      </c>
      <c r="C227" s="4">
        <f>RevReqDetR!Q227</f>
        <v>0</v>
      </c>
      <c r="D227" s="8">
        <f>RevReqDetR!U227</f>
        <v>0</v>
      </c>
      <c r="E227" s="4">
        <f t="shared" si="39"/>
        <v>0</v>
      </c>
      <c r="F227" s="131">
        <f>RevReqDetR!E227+RevReqDetR!V227</f>
        <v>0</v>
      </c>
      <c r="G227" s="4">
        <f>RevReqDetR!AG227</f>
        <v>0</v>
      </c>
      <c r="H227" s="131">
        <f t="shared" si="40"/>
        <v>0</v>
      </c>
      <c r="I227" s="8">
        <f>RevReqDetR!H227</f>
        <v>0</v>
      </c>
      <c r="J227" s="8">
        <f>RevReqDetR!M227</f>
        <v>0</v>
      </c>
      <c r="K227" s="131">
        <f t="shared" si="41"/>
        <v>0</v>
      </c>
      <c r="L227" s="8">
        <f>RevReqDetR!N227</f>
        <v>0</v>
      </c>
      <c r="M227" s="8">
        <f>RevReqDetR!AA227</f>
        <v>0</v>
      </c>
      <c r="N227" s="134">
        <f t="shared" si="42"/>
        <v>0</v>
      </c>
      <c r="O227" s="134">
        <f>RevReqDetR!AI227</f>
        <v>0</v>
      </c>
      <c r="P227" s="8">
        <f>RevReqDetR!K227</f>
        <v>0</v>
      </c>
      <c r="Q227" s="8">
        <f>RevReqDetR!T227</f>
        <v>0</v>
      </c>
      <c r="R227" s="8">
        <f>RevReqDetR!W227</f>
        <v>0</v>
      </c>
      <c r="S227" s="8">
        <f>RevReqDetR!X227</f>
        <v>0</v>
      </c>
      <c r="T227" s="8">
        <f>RevReqDetR!Y227</f>
        <v>0</v>
      </c>
      <c r="U227" s="134">
        <f t="shared" si="43"/>
        <v>0</v>
      </c>
      <c r="V227" s="134">
        <f>RevReqDetR!L227</f>
        <v>0</v>
      </c>
      <c r="W227" s="8">
        <f t="shared" si="38"/>
        <v>0</v>
      </c>
      <c r="Y227">
        <f t="shared" si="36"/>
        <v>45.4</v>
      </c>
      <c r="AA227" s="8">
        <f>W227-RevReqDetR!AJ227</f>
        <v>0</v>
      </c>
    </row>
    <row r="228" spans="1:27" hidden="1" outlineLevel="1" x14ac:dyDescent="0.2">
      <c r="A228">
        <f t="shared" si="37"/>
        <v>2027</v>
      </c>
      <c r="B228" s="49">
        <v>46419</v>
      </c>
      <c r="C228" s="4">
        <f>RevReqDetR!Q228</f>
        <v>0</v>
      </c>
      <c r="D228" s="8">
        <f>RevReqDetR!U228</f>
        <v>0</v>
      </c>
      <c r="E228" s="4">
        <f t="shared" si="39"/>
        <v>0</v>
      </c>
      <c r="F228" s="131">
        <f>RevReqDetR!E228+RevReqDetR!V228</f>
        <v>0</v>
      </c>
      <c r="G228" s="4">
        <f>RevReqDetR!AG228</f>
        <v>0</v>
      </c>
      <c r="H228" s="131">
        <f t="shared" si="40"/>
        <v>0</v>
      </c>
      <c r="I228" s="8">
        <f>RevReqDetR!H228</f>
        <v>0</v>
      </c>
      <c r="J228" s="8">
        <f>RevReqDetR!M228</f>
        <v>0</v>
      </c>
      <c r="K228" s="131">
        <f t="shared" si="41"/>
        <v>0</v>
      </c>
      <c r="L228" s="8">
        <f>RevReqDetR!N228</f>
        <v>0</v>
      </c>
      <c r="M228" s="8">
        <f>RevReqDetR!AA228</f>
        <v>0</v>
      </c>
      <c r="N228" s="134">
        <f t="shared" si="42"/>
        <v>0</v>
      </c>
      <c r="O228" s="134">
        <f>RevReqDetR!AI228</f>
        <v>0</v>
      </c>
      <c r="P228" s="8">
        <f>RevReqDetR!K228</f>
        <v>0</v>
      </c>
      <c r="Q228" s="8">
        <f>RevReqDetR!T228</f>
        <v>0</v>
      </c>
      <c r="R228" s="8">
        <f>RevReqDetR!W228</f>
        <v>0</v>
      </c>
      <c r="S228" s="8">
        <f>RevReqDetR!X228</f>
        <v>0</v>
      </c>
      <c r="T228" s="8">
        <f>RevReqDetR!Y228</f>
        <v>0</v>
      </c>
      <c r="U228" s="134">
        <f t="shared" si="43"/>
        <v>0</v>
      </c>
      <c r="V228" s="134">
        <f>RevReqDetR!L228</f>
        <v>0</v>
      </c>
      <c r="W228" s="8">
        <f t="shared" ref="W228:W291" si="44">F228+H228-K228+N228+O228-U228-V228</f>
        <v>0</v>
      </c>
      <c r="Y228">
        <f t="shared" si="36"/>
        <v>45.6</v>
      </c>
      <c r="AA228" s="8">
        <f>W228-RevReqDetR!AJ228</f>
        <v>0</v>
      </c>
    </row>
    <row r="229" spans="1:27" hidden="1" outlineLevel="1" x14ac:dyDescent="0.2">
      <c r="A229">
        <f t="shared" si="37"/>
        <v>2027</v>
      </c>
      <c r="B229" s="49">
        <v>46447</v>
      </c>
      <c r="C229" s="4">
        <f>RevReqDetR!Q229</f>
        <v>0</v>
      </c>
      <c r="D229" s="8">
        <f>RevReqDetR!U229</f>
        <v>0</v>
      </c>
      <c r="E229" s="4">
        <f t="shared" si="39"/>
        <v>0</v>
      </c>
      <c r="F229" s="131">
        <f>RevReqDetR!E229+RevReqDetR!V229</f>
        <v>0</v>
      </c>
      <c r="G229" s="4">
        <f>RevReqDetR!AG229</f>
        <v>0</v>
      </c>
      <c r="H229" s="131">
        <f t="shared" si="40"/>
        <v>0</v>
      </c>
      <c r="I229" s="8">
        <f>RevReqDetR!H229</f>
        <v>0</v>
      </c>
      <c r="J229" s="8">
        <f>RevReqDetR!M229</f>
        <v>0</v>
      </c>
      <c r="K229" s="131">
        <f t="shared" si="41"/>
        <v>0</v>
      </c>
      <c r="L229" s="8">
        <f>RevReqDetR!N229</f>
        <v>0</v>
      </c>
      <c r="M229" s="8">
        <f>RevReqDetR!AA229</f>
        <v>0</v>
      </c>
      <c r="N229" s="134">
        <f t="shared" si="42"/>
        <v>0</v>
      </c>
      <c r="O229" s="134">
        <f>RevReqDetR!AI229</f>
        <v>0</v>
      </c>
      <c r="P229" s="8">
        <f>RevReqDetR!K229</f>
        <v>0</v>
      </c>
      <c r="Q229" s="8">
        <f>RevReqDetR!T229</f>
        <v>0</v>
      </c>
      <c r="R229" s="8">
        <f>RevReqDetR!W229</f>
        <v>0</v>
      </c>
      <c r="S229" s="8">
        <f>RevReqDetR!X229</f>
        <v>0</v>
      </c>
      <c r="T229" s="8">
        <f>RevReqDetR!Y229</f>
        <v>0</v>
      </c>
      <c r="U229" s="134">
        <f t="shared" si="43"/>
        <v>0</v>
      </c>
      <c r="V229" s="134">
        <f>RevReqDetR!L229</f>
        <v>0</v>
      </c>
      <c r="W229" s="8">
        <f t="shared" si="44"/>
        <v>0</v>
      </c>
      <c r="Y229">
        <f t="shared" si="36"/>
        <v>45.8</v>
      </c>
      <c r="AA229" s="8">
        <f>W229-RevReqDetR!AJ229</f>
        <v>0</v>
      </c>
    </row>
    <row r="230" spans="1:27" hidden="1" outlineLevel="1" x14ac:dyDescent="0.2">
      <c r="A230">
        <f t="shared" si="37"/>
        <v>2027</v>
      </c>
      <c r="B230" s="49">
        <v>46478</v>
      </c>
      <c r="C230" s="4">
        <f>RevReqDetR!Q230</f>
        <v>0</v>
      </c>
      <c r="D230" s="8">
        <f>RevReqDetR!U230</f>
        <v>0</v>
      </c>
      <c r="E230" s="4">
        <f t="shared" si="39"/>
        <v>0</v>
      </c>
      <c r="F230" s="131">
        <f>RevReqDetR!E230+RevReqDetR!V230</f>
        <v>0</v>
      </c>
      <c r="G230" s="4">
        <f>RevReqDetR!AG230</f>
        <v>0</v>
      </c>
      <c r="H230" s="131">
        <f t="shared" si="40"/>
        <v>0</v>
      </c>
      <c r="I230" s="8">
        <f>RevReqDetR!H230</f>
        <v>0</v>
      </c>
      <c r="J230" s="8">
        <f>RevReqDetR!M230</f>
        <v>0</v>
      </c>
      <c r="K230" s="131">
        <f t="shared" si="41"/>
        <v>0</v>
      </c>
      <c r="L230" s="8">
        <f>RevReqDetR!N230</f>
        <v>0</v>
      </c>
      <c r="M230" s="8">
        <f>RevReqDetR!AA230</f>
        <v>0</v>
      </c>
      <c r="N230" s="134">
        <f t="shared" si="42"/>
        <v>0</v>
      </c>
      <c r="O230" s="134">
        <f>RevReqDetR!AI230</f>
        <v>0</v>
      </c>
      <c r="P230" s="8">
        <f>RevReqDetR!K230</f>
        <v>0</v>
      </c>
      <c r="Q230" s="8">
        <f>RevReqDetR!T230</f>
        <v>0</v>
      </c>
      <c r="R230" s="8">
        <f>RevReqDetR!W230</f>
        <v>0</v>
      </c>
      <c r="S230" s="8">
        <f>RevReqDetR!X230</f>
        <v>0</v>
      </c>
      <c r="T230" s="8">
        <f>RevReqDetR!Y230</f>
        <v>0</v>
      </c>
      <c r="U230" s="134">
        <f t="shared" si="43"/>
        <v>0</v>
      </c>
      <c r="V230" s="134">
        <f>RevReqDetR!L230</f>
        <v>0</v>
      </c>
      <c r="W230" s="8">
        <f t="shared" si="44"/>
        <v>0</v>
      </c>
      <c r="Y230">
        <f t="shared" si="36"/>
        <v>46</v>
      </c>
      <c r="AA230" s="8">
        <f>W230-RevReqDetR!AJ230</f>
        <v>0</v>
      </c>
    </row>
    <row r="231" spans="1:27" hidden="1" outlineLevel="1" x14ac:dyDescent="0.2">
      <c r="A231">
        <f t="shared" si="37"/>
        <v>2027</v>
      </c>
      <c r="B231" s="49">
        <v>46508</v>
      </c>
      <c r="C231" s="4">
        <f>RevReqDetR!Q231</f>
        <v>0</v>
      </c>
      <c r="D231" s="8">
        <f>RevReqDetR!U231</f>
        <v>0</v>
      </c>
      <c r="E231" s="4">
        <f t="shared" si="39"/>
        <v>0</v>
      </c>
      <c r="F231" s="131">
        <f>RevReqDetR!E231+RevReqDetR!V231</f>
        <v>0</v>
      </c>
      <c r="G231" s="4">
        <f>RevReqDetR!AG231</f>
        <v>0</v>
      </c>
      <c r="H231" s="131">
        <f t="shared" si="40"/>
        <v>0</v>
      </c>
      <c r="I231" s="8">
        <f>RevReqDetR!H231</f>
        <v>0</v>
      </c>
      <c r="J231" s="8">
        <f>RevReqDetR!M231</f>
        <v>0</v>
      </c>
      <c r="K231" s="131">
        <f t="shared" si="41"/>
        <v>0</v>
      </c>
      <c r="L231" s="8">
        <f>RevReqDetR!N231</f>
        <v>0</v>
      </c>
      <c r="M231" s="8">
        <f>RevReqDetR!AA231</f>
        <v>0</v>
      </c>
      <c r="N231" s="134">
        <f t="shared" si="42"/>
        <v>0</v>
      </c>
      <c r="O231" s="134">
        <f>RevReqDetR!AI231</f>
        <v>0</v>
      </c>
      <c r="P231" s="8">
        <f>RevReqDetR!K231</f>
        <v>0</v>
      </c>
      <c r="Q231" s="8">
        <f>RevReqDetR!T231</f>
        <v>0</v>
      </c>
      <c r="R231" s="8">
        <f>RevReqDetR!W231</f>
        <v>0</v>
      </c>
      <c r="S231" s="8">
        <f>RevReqDetR!X231</f>
        <v>0</v>
      </c>
      <c r="T231" s="8">
        <f>RevReqDetR!Y231</f>
        <v>0</v>
      </c>
      <c r="U231" s="134">
        <f t="shared" si="43"/>
        <v>0</v>
      </c>
      <c r="V231" s="134">
        <f>RevReqDetR!L231</f>
        <v>0</v>
      </c>
      <c r="W231" s="8">
        <f t="shared" si="44"/>
        <v>0</v>
      </c>
      <c r="Y231">
        <f t="shared" si="36"/>
        <v>46.2</v>
      </c>
      <c r="AA231" s="8">
        <f>W231-RevReqDetR!AJ231</f>
        <v>0</v>
      </c>
    </row>
    <row r="232" spans="1:27" hidden="1" outlineLevel="1" x14ac:dyDescent="0.2">
      <c r="A232">
        <f t="shared" si="37"/>
        <v>2027</v>
      </c>
      <c r="B232" s="49">
        <v>46539</v>
      </c>
      <c r="C232" s="4">
        <f>RevReqDetR!Q232</f>
        <v>0</v>
      </c>
      <c r="D232" s="8">
        <f>RevReqDetR!U232</f>
        <v>0</v>
      </c>
      <c r="E232" s="4">
        <f t="shared" si="39"/>
        <v>0</v>
      </c>
      <c r="F232" s="131">
        <f>RevReqDetR!E232+RevReqDetR!V232</f>
        <v>0</v>
      </c>
      <c r="G232" s="4">
        <f>RevReqDetR!AG232</f>
        <v>0</v>
      </c>
      <c r="H232" s="131">
        <f t="shared" si="40"/>
        <v>0</v>
      </c>
      <c r="I232" s="8">
        <f>RevReqDetR!H232</f>
        <v>0</v>
      </c>
      <c r="J232" s="8">
        <f>RevReqDetR!M232</f>
        <v>0</v>
      </c>
      <c r="K232" s="131">
        <f t="shared" si="41"/>
        <v>0</v>
      </c>
      <c r="L232" s="8">
        <f>RevReqDetR!N232</f>
        <v>0</v>
      </c>
      <c r="M232" s="8">
        <f>RevReqDetR!AA232</f>
        <v>0</v>
      </c>
      <c r="N232" s="134">
        <f t="shared" si="42"/>
        <v>0</v>
      </c>
      <c r="O232" s="134">
        <f>RevReqDetR!AI232</f>
        <v>0</v>
      </c>
      <c r="P232" s="8">
        <f>RevReqDetR!K232</f>
        <v>0</v>
      </c>
      <c r="Q232" s="8">
        <f>RevReqDetR!T232</f>
        <v>0</v>
      </c>
      <c r="R232" s="8">
        <f>RevReqDetR!W232</f>
        <v>0</v>
      </c>
      <c r="S232" s="8">
        <f>RevReqDetR!X232</f>
        <v>0</v>
      </c>
      <c r="T232" s="8">
        <f>RevReqDetR!Y232</f>
        <v>0</v>
      </c>
      <c r="U232" s="134">
        <f t="shared" si="43"/>
        <v>0</v>
      </c>
      <c r="V232" s="134">
        <f>RevReqDetR!L232</f>
        <v>0</v>
      </c>
      <c r="W232" s="8">
        <f t="shared" si="44"/>
        <v>0</v>
      </c>
      <c r="Y232">
        <f t="shared" si="36"/>
        <v>46.4</v>
      </c>
      <c r="AA232" s="8">
        <f>W232-RevReqDetR!AJ232</f>
        <v>0</v>
      </c>
    </row>
    <row r="233" spans="1:27" hidden="1" outlineLevel="1" x14ac:dyDescent="0.2">
      <c r="A233">
        <f t="shared" si="37"/>
        <v>2027</v>
      </c>
      <c r="B233" s="49">
        <v>46569</v>
      </c>
      <c r="C233" s="4">
        <f>RevReqDetR!Q233</f>
        <v>0</v>
      </c>
      <c r="D233" s="8">
        <f>RevReqDetR!U233</f>
        <v>0</v>
      </c>
      <c r="E233" s="4">
        <f t="shared" si="39"/>
        <v>0</v>
      </c>
      <c r="F233" s="131">
        <f>RevReqDetR!E233+RevReqDetR!V233</f>
        <v>0</v>
      </c>
      <c r="G233" s="4">
        <f>RevReqDetR!AG233</f>
        <v>0</v>
      </c>
      <c r="H233" s="131">
        <f t="shared" si="40"/>
        <v>0</v>
      </c>
      <c r="I233" s="8">
        <f>RevReqDetR!H233</f>
        <v>0</v>
      </c>
      <c r="J233" s="8">
        <f>RevReqDetR!M233</f>
        <v>0</v>
      </c>
      <c r="K233" s="131">
        <f t="shared" si="41"/>
        <v>0</v>
      </c>
      <c r="L233" s="8">
        <f>RevReqDetR!N233</f>
        <v>0</v>
      </c>
      <c r="M233" s="8">
        <f>RevReqDetR!AA233</f>
        <v>0</v>
      </c>
      <c r="N233" s="134">
        <f t="shared" si="42"/>
        <v>0</v>
      </c>
      <c r="O233" s="134">
        <f>RevReqDetR!AI233</f>
        <v>0</v>
      </c>
      <c r="P233" s="8">
        <f>RevReqDetR!K233</f>
        <v>0</v>
      </c>
      <c r="Q233" s="8">
        <f>RevReqDetR!T233</f>
        <v>0</v>
      </c>
      <c r="R233" s="8">
        <f>RevReqDetR!W233</f>
        <v>0</v>
      </c>
      <c r="S233" s="8">
        <f>RevReqDetR!X233</f>
        <v>0</v>
      </c>
      <c r="T233" s="8">
        <f>RevReqDetR!Y233</f>
        <v>0</v>
      </c>
      <c r="U233" s="134">
        <f t="shared" si="43"/>
        <v>0</v>
      </c>
      <c r="V233" s="134">
        <f>RevReqDetR!L233</f>
        <v>0</v>
      </c>
      <c r="W233" s="8">
        <f t="shared" si="44"/>
        <v>0</v>
      </c>
      <c r="Y233">
        <f t="shared" si="36"/>
        <v>46.6</v>
      </c>
      <c r="AA233" s="8">
        <f>W233-RevReqDetR!AJ233</f>
        <v>0</v>
      </c>
    </row>
    <row r="234" spans="1:27" hidden="1" outlineLevel="1" x14ac:dyDescent="0.2">
      <c r="A234">
        <f t="shared" si="37"/>
        <v>2027</v>
      </c>
      <c r="B234" s="49">
        <v>46600</v>
      </c>
      <c r="C234" s="4">
        <f>RevReqDetR!Q234</f>
        <v>0</v>
      </c>
      <c r="D234" s="8">
        <f>RevReqDetR!U234</f>
        <v>0</v>
      </c>
      <c r="E234" s="4">
        <f t="shared" si="39"/>
        <v>0</v>
      </c>
      <c r="F234" s="131">
        <f>RevReqDetR!E234+RevReqDetR!V234</f>
        <v>0</v>
      </c>
      <c r="G234" s="4">
        <f>RevReqDetR!AG234</f>
        <v>0</v>
      </c>
      <c r="H234" s="131">
        <f t="shared" si="40"/>
        <v>0</v>
      </c>
      <c r="I234" s="8">
        <f>RevReqDetR!H234</f>
        <v>0</v>
      </c>
      <c r="J234" s="8">
        <f>RevReqDetR!M234</f>
        <v>0</v>
      </c>
      <c r="K234" s="131">
        <f t="shared" si="41"/>
        <v>0</v>
      </c>
      <c r="L234" s="8">
        <f>RevReqDetR!N234</f>
        <v>0</v>
      </c>
      <c r="M234" s="8">
        <f>RevReqDetR!AA234</f>
        <v>0</v>
      </c>
      <c r="N234" s="134">
        <f t="shared" si="42"/>
        <v>0</v>
      </c>
      <c r="O234" s="134">
        <f>RevReqDetR!AI234</f>
        <v>0</v>
      </c>
      <c r="P234" s="8">
        <f>RevReqDetR!K234</f>
        <v>0</v>
      </c>
      <c r="Q234" s="8">
        <f>RevReqDetR!T234</f>
        <v>0</v>
      </c>
      <c r="R234" s="8">
        <f>RevReqDetR!W234</f>
        <v>0</v>
      </c>
      <c r="S234" s="8">
        <f>RevReqDetR!X234</f>
        <v>0</v>
      </c>
      <c r="T234" s="8">
        <f>RevReqDetR!Y234</f>
        <v>0</v>
      </c>
      <c r="U234" s="134">
        <f t="shared" si="43"/>
        <v>0</v>
      </c>
      <c r="V234" s="134">
        <f>RevReqDetR!L234</f>
        <v>0</v>
      </c>
      <c r="W234" s="8">
        <f t="shared" si="44"/>
        <v>0</v>
      </c>
      <c r="Y234">
        <f t="shared" si="36"/>
        <v>46.8</v>
      </c>
      <c r="AA234" s="8">
        <f>W234-RevReqDetR!AJ234</f>
        <v>0</v>
      </c>
    </row>
    <row r="235" spans="1:27" hidden="1" outlineLevel="1" x14ac:dyDescent="0.2">
      <c r="A235">
        <f t="shared" si="37"/>
        <v>2027</v>
      </c>
      <c r="B235" s="49">
        <v>46631</v>
      </c>
      <c r="C235" s="4">
        <f>RevReqDetR!Q235</f>
        <v>0</v>
      </c>
      <c r="D235" s="8">
        <f>RevReqDetR!U235</f>
        <v>0</v>
      </c>
      <c r="E235" s="4">
        <f t="shared" si="39"/>
        <v>0</v>
      </c>
      <c r="F235" s="131">
        <f>RevReqDetR!E235+RevReqDetR!V235</f>
        <v>0</v>
      </c>
      <c r="G235" s="4">
        <f>RevReqDetR!AG235</f>
        <v>0</v>
      </c>
      <c r="H235" s="131">
        <f t="shared" si="40"/>
        <v>0</v>
      </c>
      <c r="I235" s="8">
        <f>RevReqDetR!H235</f>
        <v>0</v>
      </c>
      <c r="J235" s="8">
        <f>RevReqDetR!M235</f>
        <v>0</v>
      </c>
      <c r="K235" s="131">
        <f t="shared" si="41"/>
        <v>0</v>
      </c>
      <c r="L235" s="8">
        <f>RevReqDetR!N235</f>
        <v>0</v>
      </c>
      <c r="M235" s="8">
        <f>RevReqDetR!AA235</f>
        <v>0</v>
      </c>
      <c r="N235" s="134">
        <f t="shared" si="42"/>
        <v>0</v>
      </c>
      <c r="O235" s="134">
        <f>RevReqDetR!AI235</f>
        <v>0</v>
      </c>
      <c r="P235" s="8">
        <f>RevReqDetR!K235</f>
        <v>0</v>
      </c>
      <c r="Q235" s="8">
        <f>RevReqDetR!T235</f>
        <v>0</v>
      </c>
      <c r="R235" s="8">
        <f>RevReqDetR!W235</f>
        <v>0</v>
      </c>
      <c r="S235" s="8">
        <f>RevReqDetR!X235</f>
        <v>0</v>
      </c>
      <c r="T235" s="8">
        <f>RevReqDetR!Y235</f>
        <v>0</v>
      </c>
      <c r="U235" s="134">
        <f t="shared" si="43"/>
        <v>0</v>
      </c>
      <c r="V235" s="134">
        <f>RevReqDetR!L235</f>
        <v>0</v>
      </c>
      <c r="W235" s="8">
        <f t="shared" si="44"/>
        <v>0</v>
      </c>
      <c r="Y235">
        <f t="shared" si="36"/>
        <v>47</v>
      </c>
      <c r="AA235" s="8">
        <f>W235-RevReqDetR!AJ235</f>
        <v>0</v>
      </c>
    </row>
    <row r="236" spans="1:27" hidden="1" outlineLevel="1" x14ac:dyDescent="0.2">
      <c r="A236">
        <f t="shared" si="37"/>
        <v>2027</v>
      </c>
      <c r="B236" s="49">
        <v>46661</v>
      </c>
      <c r="C236" s="4">
        <f>RevReqDetR!Q236</f>
        <v>0</v>
      </c>
      <c r="D236" s="8">
        <f>RevReqDetR!U236</f>
        <v>0</v>
      </c>
      <c r="E236" s="4">
        <f t="shared" si="39"/>
        <v>0</v>
      </c>
      <c r="F236" s="131">
        <f>RevReqDetR!E236+RevReqDetR!V236</f>
        <v>0</v>
      </c>
      <c r="G236" s="4">
        <f>RevReqDetR!AG236</f>
        <v>0</v>
      </c>
      <c r="H236" s="131">
        <f t="shared" si="40"/>
        <v>0</v>
      </c>
      <c r="I236" s="8">
        <f>RevReqDetR!H236</f>
        <v>0</v>
      </c>
      <c r="J236" s="8">
        <f>RevReqDetR!M236</f>
        <v>0</v>
      </c>
      <c r="K236" s="131">
        <f t="shared" si="41"/>
        <v>0</v>
      </c>
      <c r="L236" s="8">
        <f>RevReqDetR!N236</f>
        <v>0</v>
      </c>
      <c r="M236" s="8">
        <f>RevReqDetR!AA236</f>
        <v>0</v>
      </c>
      <c r="N236" s="134">
        <f t="shared" si="42"/>
        <v>0</v>
      </c>
      <c r="O236" s="134">
        <f>RevReqDetR!AI236</f>
        <v>0</v>
      </c>
      <c r="P236" s="8">
        <f>RevReqDetR!K236</f>
        <v>0</v>
      </c>
      <c r="Q236" s="8">
        <f>RevReqDetR!T236</f>
        <v>0</v>
      </c>
      <c r="R236" s="8">
        <f>RevReqDetR!W236</f>
        <v>0</v>
      </c>
      <c r="S236" s="8">
        <f>RevReqDetR!X236</f>
        <v>0</v>
      </c>
      <c r="T236" s="8">
        <f>RevReqDetR!Y236</f>
        <v>0</v>
      </c>
      <c r="U236" s="134">
        <f t="shared" si="43"/>
        <v>0</v>
      </c>
      <c r="V236" s="134">
        <f>RevReqDetR!L236</f>
        <v>0</v>
      </c>
      <c r="W236" s="8">
        <f t="shared" si="44"/>
        <v>0</v>
      </c>
      <c r="Y236">
        <f t="shared" si="36"/>
        <v>47.2</v>
      </c>
      <c r="AA236" s="8">
        <f>W236-RevReqDetR!AJ236</f>
        <v>0</v>
      </c>
    </row>
    <row r="237" spans="1:27" hidden="1" outlineLevel="1" x14ac:dyDescent="0.2">
      <c r="A237">
        <f t="shared" si="37"/>
        <v>2027</v>
      </c>
      <c r="B237" s="49">
        <v>46692</v>
      </c>
      <c r="C237" s="4">
        <f>RevReqDetR!Q237</f>
        <v>0</v>
      </c>
      <c r="D237" s="8">
        <f>RevReqDetR!U237</f>
        <v>0</v>
      </c>
      <c r="E237" s="4">
        <f t="shared" si="39"/>
        <v>0</v>
      </c>
      <c r="F237" s="131">
        <f>RevReqDetR!E237+RevReqDetR!V237</f>
        <v>0</v>
      </c>
      <c r="G237" s="4">
        <f>RevReqDetR!AG237</f>
        <v>0</v>
      </c>
      <c r="H237" s="131">
        <f t="shared" si="40"/>
        <v>0</v>
      </c>
      <c r="I237" s="8">
        <f>RevReqDetR!H237</f>
        <v>0</v>
      </c>
      <c r="J237" s="8">
        <f>RevReqDetR!M237</f>
        <v>0</v>
      </c>
      <c r="K237" s="131">
        <f t="shared" si="41"/>
        <v>0</v>
      </c>
      <c r="L237" s="8">
        <f>RevReqDetR!N237</f>
        <v>0</v>
      </c>
      <c r="M237" s="8">
        <f>RevReqDetR!AA237</f>
        <v>0</v>
      </c>
      <c r="N237" s="134">
        <f t="shared" si="42"/>
        <v>0</v>
      </c>
      <c r="O237" s="134">
        <f>RevReqDetR!AI237</f>
        <v>0</v>
      </c>
      <c r="P237" s="8">
        <f>RevReqDetR!K237</f>
        <v>0</v>
      </c>
      <c r="Q237" s="8">
        <f>RevReqDetR!T237</f>
        <v>0</v>
      </c>
      <c r="R237" s="8">
        <f>RevReqDetR!W237</f>
        <v>0</v>
      </c>
      <c r="S237" s="8">
        <f>RevReqDetR!X237</f>
        <v>0</v>
      </c>
      <c r="T237" s="8">
        <f>RevReqDetR!Y237</f>
        <v>0</v>
      </c>
      <c r="U237" s="134">
        <f t="shared" si="43"/>
        <v>0</v>
      </c>
      <c r="V237" s="134">
        <f>RevReqDetR!L237</f>
        <v>0</v>
      </c>
      <c r="W237" s="8">
        <f t="shared" si="44"/>
        <v>0</v>
      </c>
      <c r="Y237">
        <f t="shared" si="36"/>
        <v>47.4</v>
      </c>
      <c r="AA237" s="8">
        <f>W237-RevReqDetR!AJ237</f>
        <v>0</v>
      </c>
    </row>
    <row r="238" spans="1:27" hidden="1" outlineLevel="1" x14ac:dyDescent="0.2">
      <c r="A238">
        <f t="shared" si="37"/>
        <v>2027</v>
      </c>
      <c r="B238" s="49">
        <v>46722</v>
      </c>
      <c r="C238" s="4">
        <f>RevReqDetR!Q238</f>
        <v>0</v>
      </c>
      <c r="D238" s="8">
        <f>RevReqDetR!U238</f>
        <v>0</v>
      </c>
      <c r="E238" s="4">
        <f t="shared" si="39"/>
        <v>0</v>
      </c>
      <c r="F238" s="131">
        <f>RevReqDetR!E238+RevReqDetR!V238</f>
        <v>0</v>
      </c>
      <c r="G238" s="4">
        <f>RevReqDetR!AG238</f>
        <v>0</v>
      </c>
      <c r="H238" s="131">
        <f t="shared" si="40"/>
        <v>0</v>
      </c>
      <c r="I238" s="8">
        <f>RevReqDetR!H238</f>
        <v>0</v>
      </c>
      <c r="J238" s="8">
        <f>RevReqDetR!M238</f>
        <v>0</v>
      </c>
      <c r="K238" s="131">
        <f t="shared" si="41"/>
        <v>0</v>
      </c>
      <c r="L238" s="8">
        <f>RevReqDetR!N238</f>
        <v>0</v>
      </c>
      <c r="M238" s="8">
        <f>RevReqDetR!AA238</f>
        <v>0</v>
      </c>
      <c r="N238" s="134">
        <f t="shared" si="42"/>
        <v>0</v>
      </c>
      <c r="O238" s="134">
        <f>RevReqDetR!AI238</f>
        <v>0</v>
      </c>
      <c r="P238" s="8">
        <f>RevReqDetR!K238</f>
        <v>0</v>
      </c>
      <c r="Q238" s="8">
        <f>RevReqDetR!T238</f>
        <v>0</v>
      </c>
      <c r="R238" s="8">
        <f>RevReqDetR!W238</f>
        <v>0</v>
      </c>
      <c r="S238" s="8">
        <f>RevReqDetR!X238</f>
        <v>0</v>
      </c>
      <c r="T238" s="8">
        <f>RevReqDetR!Y238</f>
        <v>0</v>
      </c>
      <c r="U238" s="134">
        <f t="shared" si="43"/>
        <v>0</v>
      </c>
      <c r="V238" s="134">
        <f>RevReqDetR!L238</f>
        <v>0</v>
      </c>
      <c r="W238" s="8">
        <f t="shared" si="44"/>
        <v>0</v>
      </c>
      <c r="Y238">
        <f t="shared" si="36"/>
        <v>47.6</v>
      </c>
      <c r="AA238" s="8">
        <f>W238-RevReqDetR!AJ238</f>
        <v>0</v>
      </c>
    </row>
    <row r="239" spans="1:27" hidden="1" outlineLevel="1" x14ac:dyDescent="0.2">
      <c r="A239">
        <f t="shared" si="37"/>
        <v>2028</v>
      </c>
      <c r="B239" s="49">
        <v>46753</v>
      </c>
      <c r="C239" s="4">
        <f>RevReqDetR!Q239</f>
        <v>0</v>
      </c>
      <c r="D239" s="8">
        <f>RevReqDetR!U239</f>
        <v>0</v>
      </c>
      <c r="E239" s="4">
        <f t="shared" si="39"/>
        <v>0</v>
      </c>
      <c r="F239" s="131">
        <f>RevReqDetR!E239+RevReqDetR!V239</f>
        <v>0</v>
      </c>
      <c r="G239" s="4">
        <f>RevReqDetR!AG239</f>
        <v>0</v>
      </c>
      <c r="H239" s="131">
        <f t="shared" si="40"/>
        <v>0</v>
      </c>
      <c r="I239" s="8">
        <f>RevReqDetR!H239</f>
        <v>0</v>
      </c>
      <c r="J239" s="8">
        <f>RevReqDetR!M239</f>
        <v>0</v>
      </c>
      <c r="K239" s="131">
        <f t="shared" si="41"/>
        <v>0</v>
      </c>
      <c r="L239" s="8">
        <f>RevReqDetR!N239</f>
        <v>0</v>
      </c>
      <c r="M239" s="8">
        <f>RevReqDetR!AA239</f>
        <v>0</v>
      </c>
      <c r="N239" s="134">
        <f t="shared" si="42"/>
        <v>0</v>
      </c>
      <c r="O239" s="134">
        <f>RevReqDetR!AI239</f>
        <v>0</v>
      </c>
      <c r="P239" s="8">
        <f>RevReqDetR!K239</f>
        <v>0</v>
      </c>
      <c r="Q239" s="8">
        <f>RevReqDetR!T239</f>
        <v>0</v>
      </c>
      <c r="R239" s="8">
        <f>RevReqDetR!W239</f>
        <v>0</v>
      </c>
      <c r="S239" s="8">
        <f>RevReqDetR!X239</f>
        <v>0</v>
      </c>
      <c r="T239" s="8">
        <f>RevReqDetR!Y239</f>
        <v>0</v>
      </c>
      <c r="U239" s="134">
        <f t="shared" si="43"/>
        <v>0</v>
      </c>
      <c r="V239" s="134">
        <f>RevReqDetR!L239</f>
        <v>0</v>
      </c>
      <c r="W239" s="8">
        <f t="shared" si="44"/>
        <v>0</v>
      </c>
      <c r="Y239">
        <f t="shared" si="36"/>
        <v>47.8</v>
      </c>
      <c r="AA239" s="8">
        <f>W239-RevReqDetR!AJ239</f>
        <v>0</v>
      </c>
    </row>
    <row r="240" spans="1:27" hidden="1" outlineLevel="1" x14ac:dyDescent="0.2">
      <c r="A240">
        <f t="shared" si="37"/>
        <v>2028</v>
      </c>
      <c r="B240" s="49">
        <v>46784</v>
      </c>
      <c r="C240" s="4">
        <f>RevReqDetR!Q240</f>
        <v>0</v>
      </c>
      <c r="D240" s="8">
        <f>RevReqDetR!U240</f>
        <v>0</v>
      </c>
      <c r="E240" s="4">
        <f t="shared" si="39"/>
        <v>0</v>
      </c>
      <c r="F240" s="131">
        <f>RevReqDetR!E240+RevReqDetR!V240</f>
        <v>0</v>
      </c>
      <c r="G240" s="4">
        <f>RevReqDetR!AG240</f>
        <v>0</v>
      </c>
      <c r="H240" s="131">
        <f t="shared" si="40"/>
        <v>0</v>
      </c>
      <c r="I240" s="8">
        <f>RevReqDetR!H240</f>
        <v>0</v>
      </c>
      <c r="J240" s="8">
        <f>RevReqDetR!M240</f>
        <v>0</v>
      </c>
      <c r="K240" s="131">
        <f t="shared" si="41"/>
        <v>0</v>
      </c>
      <c r="L240" s="8">
        <f>RevReqDetR!N240</f>
        <v>0</v>
      </c>
      <c r="M240" s="8">
        <f>RevReqDetR!AA240</f>
        <v>0</v>
      </c>
      <c r="N240" s="134">
        <f t="shared" si="42"/>
        <v>0</v>
      </c>
      <c r="O240" s="134">
        <f>RevReqDetR!AI240</f>
        <v>0</v>
      </c>
      <c r="P240" s="8">
        <f>RevReqDetR!K240</f>
        <v>0</v>
      </c>
      <c r="Q240" s="8">
        <f>RevReqDetR!T240</f>
        <v>0</v>
      </c>
      <c r="R240" s="8">
        <f>RevReqDetR!W240</f>
        <v>0</v>
      </c>
      <c r="S240" s="8">
        <f>RevReqDetR!X240</f>
        <v>0</v>
      </c>
      <c r="T240" s="8">
        <f>RevReqDetR!Y240</f>
        <v>0</v>
      </c>
      <c r="U240" s="134">
        <f t="shared" si="43"/>
        <v>0</v>
      </c>
      <c r="V240" s="134">
        <f>RevReqDetR!L240</f>
        <v>0</v>
      </c>
      <c r="W240" s="8">
        <f t="shared" si="44"/>
        <v>0</v>
      </c>
      <c r="Y240">
        <f t="shared" si="36"/>
        <v>48</v>
      </c>
      <c r="AA240" s="8">
        <f>W240-RevReqDetR!AJ240</f>
        <v>0</v>
      </c>
    </row>
    <row r="241" spans="1:27" hidden="1" outlineLevel="1" x14ac:dyDescent="0.2">
      <c r="A241">
        <f t="shared" si="37"/>
        <v>2028</v>
      </c>
      <c r="B241" s="49">
        <v>46813</v>
      </c>
      <c r="C241" s="4">
        <f>RevReqDetR!Q241</f>
        <v>0</v>
      </c>
      <c r="D241" s="8">
        <f>RevReqDetR!U241</f>
        <v>0</v>
      </c>
      <c r="E241" s="4">
        <f t="shared" si="39"/>
        <v>0</v>
      </c>
      <c r="F241" s="131">
        <f>RevReqDetR!E241+RevReqDetR!V241</f>
        <v>0</v>
      </c>
      <c r="G241" s="4">
        <f>RevReqDetR!AG241</f>
        <v>0</v>
      </c>
      <c r="H241" s="131">
        <f t="shared" si="40"/>
        <v>0</v>
      </c>
      <c r="I241" s="8">
        <f>RevReqDetR!H241</f>
        <v>0</v>
      </c>
      <c r="J241" s="8">
        <f>RevReqDetR!M241</f>
        <v>0</v>
      </c>
      <c r="K241" s="131">
        <f t="shared" si="41"/>
        <v>0</v>
      </c>
      <c r="L241" s="8">
        <f>RevReqDetR!N241</f>
        <v>0</v>
      </c>
      <c r="M241" s="8">
        <f>RevReqDetR!AA241</f>
        <v>0</v>
      </c>
      <c r="N241" s="134">
        <f t="shared" si="42"/>
        <v>0</v>
      </c>
      <c r="O241" s="134">
        <f>RevReqDetR!AI241</f>
        <v>0</v>
      </c>
      <c r="P241" s="8">
        <f>RevReqDetR!K241</f>
        <v>0</v>
      </c>
      <c r="Q241" s="8">
        <f>RevReqDetR!T241</f>
        <v>0</v>
      </c>
      <c r="R241" s="8">
        <f>RevReqDetR!W241</f>
        <v>0</v>
      </c>
      <c r="S241" s="8">
        <f>RevReqDetR!X241</f>
        <v>0</v>
      </c>
      <c r="T241" s="8">
        <f>RevReqDetR!Y241</f>
        <v>0</v>
      </c>
      <c r="U241" s="134">
        <f t="shared" si="43"/>
        <v>0</v>
      </c>
      <c r="V241" s="134">
        <f>RevReqDetR!L241</f>
        <v>0</v>
      </c>
      <c r="W241" s="8">
        <f t="shared" si="44"/>
        <v>0</v>
      </c>
      <c r="Y241">
        <f t="shared" si="36"/>
        <v>48.2</v>
      </c>
      <c r="AA241" s="8">
        <f>W241-RevReqDetR!AJ241</f>
        <v>0</v>
      </c>
    </row>
    <row r="242" spans="1:27" hidden="1" outlineLevel="1" x14ac:dyDescent="0.2">
      <c r="A242">
        <f t="shared" si="37"/>
        <v>2028</v>
      </c>
      <c r="B242" s="49">
        <v>46844</v>
      </c>
      <c r="C242" s="4">
        <f>RevReqDetR!Q242</f>
        <v>0</v>
      </c>
      <c r="D242" s="8">
        <f>RevReqDetR!U242</f>
        <v>0</v>
      </c>
      <c r="E242" s="4">
        <f t="shared" si="39"/>
        <v>0</v>
      </c>
      <c r="F242" s="131">
        <f>RevReqDetR!E242+RevReqDetR!V242</f>
        <v>0</v>
      </c>
      <c r="G242" s="4">
        <f>RevReqDetR!AG242</f>
        <v>0</v>
      </c>
      <c r="H242" s="131">
        <f t="shared" si="40"/>
        <v>0</v>
      </c>
      <c r="I242" s="8">
        <f>RevReqDetR!H242</f>
        <v>0</v>
      </c>
      <c r="J242" s="8">
        <f>RevReqDetR!M242</f>
        <v>0</v>
      </c>
      <c r="K242" s="131">
        <f t="shared" si="41"/>
        <v>0</v>
      </c>
      <c r="L242" s="8">
        <f>RevReqDetR!N242</f>
        <v>0</v>
      </c>
      <c r="M242" s="8">
        <f>RevReqDetR!AA242</f>
        <v>0</v>
      </c>
      <c r="N242" s="134">
        <f t="shared" si="42"/>
        <v>0</v>
      </c>
      <c r="O242" s="134">
        <f>RevReqDetR!AI242</f>
        <v>0</v>
      </c>
      <c r="P242" s="8">
        <f>RevReqDetR!K242</f>
        <v>0</v>
      </c>
      <c r="Q242" s="8">
        <f>RevReqDetR!T242</f>
        <v>0</v>
      </c>
      <c r="R242" s="8">
        <f>RevReqDetR!W242</f>
        <v>0</v>
      </c>
      <c r="S242" s="8">
        <f>RevReqDetR!X242</f>
        <v>0</v>
      </c>
      <c r="T242" s="8">
        <f>RevReqDetR!Y242</f>
        <v>0</v>
      </c>
      <c r="U242" s="134">
        <f t="shared" si="43"/>
        <v>0</v>
      </c>
      <c r="V242" s="134">
        <f>RevReqDetR!L242</f>
        <v>0</v>
      </c>
      <c r="W242" s="8">
        <f t="shared" si="44"/>
        <v>0</v>
      </c>
      <c r="Y242">
        <f t="shared" si="36"/>
        <v>48.4</v>
      </c>
      <c r="AA242" s="8">
        <f>W242-RevReqDetR!AJ242</f>
        <v>0</v>
      </c>
    </row>
    <row r="243" spans="1:27" hidden="1" outlineLevel="1" x14ac:dyDescent="0.2">
      <c r="A243">
        <f t="shared" si="37"/>
        <v>2028</v>
      </c>
      <c r="B243" s="49">
        <v>46874</v>
      </c>
      <c r="C243" s="4">
        <f>RevReqDetR!Q243</f>
        <v>0</v>
      </c>
      <c r="D243" s="8">
        <f>RevReqDetR!U243</f>
        <v>0</v>
      </c>
      <c r="E243" s="4">
        <f t="shared" si="39"/>
        <v>0</v>
      </c>
      <c r="F243" s="131">
        <f>RevReqDetR!E243+RevReqDetR!V243</f>
        <v>0</v>
      </c>
      <c r="G243" s="4">
        <f>RevReqDetR!AG243</f>
        <v>0</v>
      </c>
      <c r="H243" s="131">
        <f t="shared" si="40"/>
        <v>0</v>
      </c>
      <c r="I243" s="8">
        <f>RevReqDetR!H243</f>
        <v>0</v>
      </c>
      <c r="J243" s="8">
        <f>RevReqDetR!M243</f>
        <v>0</v>
      </c>
      <c r="K243" s="131">
        <f t="shared" si="41"/>
        <v>0</v>
      </c>
      <c r="L243" s="8">
        <f>RevReqDetR!N243</f>
        <v>0</v>
      </c>
      <c r="M243" s="8">
        <f>RevReqDetR!AA243</f>
        <v>0</v>
      </c>
      <c r="N243" s="134">
        <f t="shared" si="42"/>
        <v>0</v>
      </c>
      <c r="O243" s="134">
        <f>RevReqDetR!AI243</f>
        <v>0</v>
      </c>
      <c r="P243" s="8">
        <f>RevReqDetR!K243</f>
        <v>0</v>
      </c>
      <c r="Q243" s="8">
        <f>RevReqDetR!T243</f>
        <v>0</v>
      </c>
      <c r="R243" s="8">
        <f>RevReqDetR!W243</f>
        <v>0</v>
      </c>
      <c r="S243" s="8">
        <f>RevReqDetR!X243</f>
        <v>0</v>
      </c>
      <c r="T243" s="8">
        <f>RevReqDetR!Y243</f>
        <v>0</v>
      </c>
      <c r="U243" s="134">
        <f t="shared" si="43"/>
        <v>0</v>
      </c>
      <c r="V243" s="134">
        <f>RevReqDetR!L243</f>
        <v>0</v>
      </c>
      <c r="W243" s="8">
        <f t="shared" si="44"/>
        <v>0</v>
      </c>
      <c r="Y243">
        <f t="shared" si="36"/>
        <v>48.6</v>
      </c>
      <c r="AA243" s="8">
        <f>W243-RevReqDetR!AJ243</f>
        <v>0</v>
      </c>
    </row>
    <row r="244" spans="1:27" hidden="1" outlineLevel="1" x14ac:dyDescent="0.2">
      <c r="A244">
        <f t="shared" si="37"/>
        <v>2028</v>
      </c>
      <c r="B244" s="49">
        <v>46905</v>
      </c>
      <c r="C244" s="4">
        <f>RevReqDetR!Q244</f>
        <v>0</v>
      </c>
      <c r="D244" s="8">
        <f>RevReqDetR!U244</f>
        <v>0</v>
      </c>
      <c r="E244" s="4">
        <f t="shared" si="39"/>
        <v>0</v>
      </c>
      <c r="F244" s="131">
        <f>RevReqDetR!E244+RevReqDetR!V244</f>
        <v>0</v>
      </c>
      <c r="G244" s="4">
        <f>RevReqDetR!AG244</f>
        <v>0</v>
      </c>
      <c r="H244" s="131">
        <f t="shared" si="40"/>
        <v>0</v>
      </c>
      <c r="I244" s="8">
        <f>RevReqDetR!H244</f>
        <v>0</v>
      </c>
      <c r="J244" s="8">
        <f>RevReqDetR!M244</f>
        <v>0</v>
      </c>
      <c r="K244" s="131">
        <f t="shared" si="41"/>
        <v>0</v>
      </c>
      <c r="L244" s="8">
        <f>RevReqDetR!N244</f>
        <v>0</v>
      </c>
      <c r="M244" s="8">
        <f>RevReqDetR!AA244</f>
        <v>0</v>
      </c>
      <c r="N244" s="134">
        <f t="shared" si="42"/>
        <v>0</v>
      </c>
      <c r="O244" s="134">
        <f>RevReqDetR!AI244</f>
        <v>0</v>
      </c>
      <c r="P244" s="8">
        <f>RevReqDetR!K244</f>
        <v>0</v>
      </c>
      <c r="Q244" s="8">
        <f>RevReqDetR!T244</f>
        <v>0</v>
      </c>
      <c r="R244" s="8">
        <f>RevReqDetR!W244</f>
        <v>0</v>
      </c>
      <c r="S244" s="8">
        <f>RevReqDetR!X244</f>
        <v>0</v>
      </c>
      <c r="T244" s="8">
        <f>RevReqDetR!Y244</f>
        <v>0</v>
      </c>
      <c r="U244" s="134">
        <f t="shared" si="43"/>
        <v>0</v>
      </c>
      <c r="V244" s="134">
        <f>RevReqDetR!L244</f>
        <v>0</v>
      </c>
      <c r="W244" s="8">
        <f t="shared" si="44"/>
        <v>0</v>
      </c>
      <c r="Y244">
        <f t="shared" si="36"/>
        <v>48.8</v>
      </c>
      <c r="AA244" s="8">
        <f>W244-RevReqDetR!AJ244</f>
        <v>0</v>
      </c>
    </row>
    <row r="245" spans="1:27" hidden="1" outlineLevel="1" x14ac:dyDescent="0.2">
      <c r="A245">
        <f t="shared" si="37"/>
        <v>2028</v>
      </c>
      <c r="B245" s="49">
        <v>46935</v>
      </c>
      <c r="C245" s="4">
        <f>RevReqDetR!Q245</f>
        <v>0</v>
      </c>
      <c r="D245" s="8">
        <f>RevReqDetR!U245</f>
        <v>0</v>
      </c>
      <c r="E245" s="4">
        <f t="shared" si="39"/>
        <v>0</v>
      </c>
      <c r="F245" s="131">
        <f>RevReqDetR!E245+RevReqDetR!V245</f>
        <v>0</v>
      </c>
      <c r="G245" s="4">
        <f>RevReqDetR!AG245</f>
        <v>0</v>
      </c>
      <c r="H245" s="131">
        <f t="shared" si="40"/>
        <v>0</v>
      </c>
      <c r="I245" s="8">
        <f>RevReqDetR!H245</f>
        <v>0</v>
      </c>
      <c r="J245" s="8">
        <f>RevReqDetR!M245</f>
        <v>0</v>
      </c>
      <c r="K245" s="131">
        <f t="shared" si="41"/>
        <v>0</v>
      </c>
      <c r="L245" s="8">
        <f>RevReqDetR!N245</f>
        <v>0</v>
      </c>
      <c r="M245" s="8">
        <f>RevReqDetR!AA245</f>
        <v>0</v>
      </c>
      <c r="N245" s="134">
        <f t="shared" si="42"/>
        <v>0</v>
      </c>
      <c r="O245" s="134">
        <f>RevReqDetR!AI245</f>
        <v>0</v>
      </c>
      <c r="P245" s="8">
        <f>RevReqDetR!K245</f>
        <v>0</v>
      </c>
      <c r="Q245" s="8">
        <f>RevReqDetR!T245</f>
        <v>0</v>
      </c>
      <c r="R245" s="8">
        <f>RevReqDetR!W245</f>
        <v>0</v>
      </c>
      <c r="S245" s="8">
        <f>RevReqDetR!X245</f>
        <v>0</v>
      </c>
      <c r="T245" s="8">
        <f>RevReqDetR!Y245</f>
        <v>0</v>
      </c>
      <c r="U245" s="134">
        <f t="shared" si="43"/>
        <v>0</v>
      </c>
      <c r="V245" s="134">
        <f>RevReqDetR!L245</f>
        <v>0</v>
      </c>
      <c r="W245" s="8">
        <f t="shared" si="44"/>
        <v>0</v>
      </c>
      <c r="Y245">
        <f t="shared" si="36"/>
        <v>49</v>
      </c>
      <c r="AA245" s="8">
        <f>W245-RevReqDetR!AJ245</f>
        <v>0</v>
      </c>
    </row>
    <row r="246" spans="1:27" hidden="1" outlineLevel="1" x14ac:dyDescent="0.2">
      <c r="A246">
        <f t="shared" si="37"/>
        <v>2028</v>
      </c>
      <c r="B246" s="49">
        <v>46966</v>
      </c>
      <c r="C246" s="4">
        <f>RevReqDetR!Q246</f>
        <v>0</v>
      </c>
      <c r="D246" s="8">
        <f>RevReqDetR!U246</f>
        <v>0</v>
      </c>
      <c r="E246" s="4">
        <f t="shared" si="39"/>
        <v>0</v>
      </c>
      <c r="F246" s="131">
        <f>RevReqDetR!E246+RevReqDetR!V246</f>
        <v>0</v>
      </c>
      <c r="G246" s="4">
        <f>RevReqDetR!AG246</f>
        <v>0</v>
      </c>
      <c r="H246" s="131">
        <f t="shared" si="40"/>
        <v>0</v>
      </c>
      <c r="I246" s="8">
        <f>RevReqDetR!H246</f>
        <v>0</v>
      </c>
      <c r="J246" s="8">
        <f>RevReqDetR!M246</f>
        <v>0</v>
      </c>
      <c r="K246" s="131">
        <f t="shared" si="41"/>
        <v>0</v>
      </c>
      <c r="L246" s="8">
        <f>RevReqDetR!N246</f>
        <v>0</v>
      </c>
      <c r="M246" s="8">
        <f>RevReqDetR!AA246</f>
        <v>0</v>
      </c>
      <c r="N246" s="134">
        <f t="shared" si="42"/>
        <v>0</v>
      </c>
      <c r="O246" s="134">
        <f>RevReqDetR!AI246</f>
        <v>0</v>
      </c>
      <c r="P246" s="8">
        <f>RevReqDetR!K246</f>
        <v>0</v>
      </c>
      <c r="Q246" s="8">
        <f>RevReqDetR!T246</f>
        <v>0</v>
      </c>
      <c r="R246" s="8">
        <f>RevReqDetR!W246</f>
        <v>0</v>
      </c>
      <c r="S246" s="8">
        <f>RevReqDetR!X246</f>
        <v>0</v>
      </c>
      <c r="T246" s="8">
        <f>RevReqDetR!Y246</f>
        <v>0</v>
      </c>
      <c r="U246" s="134">
        <f t="shared" si="43"/>
        <v>0</v>
      </c>
      <c r="V246" s="134">
        <f>RevReqDetR!L246</f>
        <v>0</v>
      </c>
      <c r="W246" s="8">
        <f t="shared" si="44"/>
        <v>0</v>
      </c>
      <c r="Y246">
        <f t="shared" si="36"/>
        <v>49.2</v>
      </c>
      <c r="AA246" s="8">
        <f>W246-RevReqDetR!AJ246</f>
        <v>0</v>
      </c>
    </row>
    <row r="247" spans="1:27" hidden="1" outlineLevel="1" x14ac:dyDescent="0.2">
      <c r="A247">
        <f t="shared" si="37"/>
        <v>2028</v>
      </c>
      <c r="B247" s="49">
        <v>46997</v>
      </c>
      <c r="C247" s="4">
        <f>RevReqDetR!Q247</f>
        <v>0</v>
      </c>
      <c r="D247" s="8">
        <f>RevReqDetR!U247</f>
        <v>0</v>
      </c>
      <c r="E247" s="4">
        <f t="shared" si="39"/>
        <v>0</v>
      </c>
      <c r="F247" s="131">
        <f>RevReqDetR!E247+RevReqDetR!V247</f>
        <v>0</v>
      </c>
      <c r="G247" s="4">
        <f>RevReqDetR!AG247</f>
        <v>0</v>
      </c>
      <c r="H247" s="131">
        <f t="shared" si="40"/>
        <v>0</v>
      </c>
      <c r="I247" s="8">
        <f>RevReqDetR!H247</f>
        <v>0</v>
      </c>
      <c r="J247" s="8">
        <f>RevReqDetR!M247</f>
        <v>0</v>
      </c>
      <c r="K247" s="131">
        <f t="shared" si="41"/>
        <v>0</v>
      </c>
      <c r="L247" s="8">
        <f>RevReqDetR!N247</f>
        <v>0</v>
      </c>
      <c r="M247" s="8">
        <f>RevReqDetR!AA247</f>
        <v>0</v>
      </c>
      <c r="N247" s="134">
        <f t="shared" si="42"/>
        <v>0</v>
      </c>
      <c r="O247" s="134">
        <f>RevReqDetR!AI247</f>
        <v>0</v>
      </c>
      <c r="P247" s="8">
        <f>RevReqDetR!K247</f>
        <v>0</v>
      </c>
      <c r="Q247" s="8">
        <f>RevReqDetR!T247</f>
        <v>0</v>
      </c>
      <c r="R247" s="8">
        <f>RevReqDetR!W247</f>
        <v>0</v>
      </c>
      <c r="S247" s="8">
        <f>RevReqDetR!X247</f>
        <v>0</v>
      </c>
      <c r="T247" s="8">
        <f>RevReqDetR!Y247</f>
        <v>0</v>
      </c>
      <c r="U247" s="134">
        <f t="shared" si="43"/>
        <v>0</v>
      </c>
      <c r="V247" s="134">
        <f>RevReqDetR!L247</f>
        <v>0</v>
      </c>
      <c r="W247" s="8">
        <f t="shared" si="44"/>
        <v>0</v>
      </c>
      <c r="Y247">
        <f t="shared" si="36"/>
        <v>49.4</v>
      </c>
      <c r="AA247" s="8">
        <f>W247-RevReqDetR!AJ247</f>
        <v>0</v>
      </c>
    </row>
    <row r="248" spans="1:27" hidden="1" outlineLevel="1" x14ac:dyDescent="0.2">
      <c r="A248">
        <f t="shared" si="37"/>
        <v>2028</v>
      </c>
      <c r="B248" s="49">
        <v>47027</v>
      </c>
      <c r="C248" s="4">
        <f>RevReqDetR!Q248</f>
        <v>0</v>
      </c>
      <c r="D248" s="8">
        <f>RevReqDetR!U248</f>
        <v>0</v>
      </c>
      <c r="E248" s="4">
        <f t="shared" si="39"/>
        <v>0</v>
      </c>
      <c r="F248" s="131">
        <f>RevReqDetR!E248+RevReqDetR!V248</f>
        <v>0</v>
      </c>
      <c r="G248" s="4">
        <f>RevReqDetR!AG248</f>
        <v>0</v>
      </c>
      <c r="H248" s="131">
        <f t="shared" si="40"/>
        <v>0</v>
      </c>
      <c r="I248" s="8">
        <f>RevReqDetR!H248</f>
        <v>0</v>
      </c>
      <c r="J248" s="8">
        <f>RevReqDetR!M248</f>
        <v>0</v>
      </c>
      <c r="K248" s="131">
        <f t="shared" si="41"/>
        <v>0</v>
      </c>
      <c r="L248" s="8">
        <f>RevReqDetR!N248</f>
        <v>0</v>
      </c>
      <c r="M248" s="8">
        <f>RevReqDetR!AA248</f>
        <v>0</v>
      </c>
      <c r="N248" s="134">
        <f t="shared" si="42"/>
        <v>0</v>
      </c>
      <c r="O248" s="134">
        <f>RevReqDetR!AI248</f>
        <v>0</v>
      </c>
      <c r="P248" s="8">
        <f>RevReqDetR!K248</f>
        <v>0</v>
      </c>
      <c r="Q248" s="8">
        <f>RevReqDetR!T248</f>
        <v>0</v>
      </c>
      <c r="R248" s="8">
        <f>RevReqDetR!W248</f>
        <v>0</v>
      </c>
      <c r="S248" s="8">
        <f>RevReqDetR!X248</f>
        <v>0</v>
      </c>
      <c r="T248" s="8">
        <f>RevReqDetR!Y248</f>
        <v>0</v>
      </c>
      <c r="U248" s="134">
        <f t="shared" si="43"/>
        <v>0</v>
      </c>
      <c r="V248" s="134">
        <f>RevReqDetR!L248</f>
        <v>0</v>
      </c>
      <c r="W248" s="8">
        <f t="shared" si="44"/>
        <v>0</v>
      </c>
      <c r="Y248">
        <f t="shared" si="36"/>
        <v>49.6</v>
      </c>
      <c r="AA248" s="8">
        <f>W248-RevReqDetR!AJ248</f>
        <v>0</v>
      </c>
    </row>
    <row r="249" spans="1:27" hidden="1" outlineLevel="1" x14ac:dyDescent="0.2">
      <c r="A249">
        <f t="shared" si="37"/>
        <v>2028</v>
      </c>
      <c r="B249" s="49">
        <v>47058</v>
      </c>
      <c r="C249" s="4">
        <f>RevReqDetR!Q249</f>
        <v>0</v>
      </c>
      <c r="D249" s="8">
        <f>RevReqDetR!U249</f>
        <v>0</v>
      </c>
      <c r="E249" s="4">
        <f t="shared" si="39"/>
        <v>0</v>
      </c>
      <c r="F249" s="131">
        <f>RevReqDetR!E249+RevReqDetR!V249</f>
        <v>0</v>
      </c>
      <c r="G249" s="4">
        <f>RevReqDetR!AG249</f>
        <v>0</v>
      </c>
      <c r="H249" s="131">
        <f t="shared" si="40"/>
        <v>0</v>
      </c>
      <c r="I249" s="8">
        <f>RevReqDetR!H249</f>
        <v>0</v>
      </c>
      <c r="J249" s="8">
        <f>RevReqDetR!M249</f>
        <v>0</v>
      </c>
      <c r="K249" s="131">
        <f t="shared" si="41"/>
        <v>0</v>
      </c>
      <c r="L249" s="8">
        <f>RevReqDetR!N249</f>
        <v>0</v>
      </c>
      <c r="M249" s="8">
        <f>RevReqDetR!AA249</f>
        <v>0</v>
      </c>
      <c r="N249" s="134">
        <f t="shared" si="42"/>
        <v>0</v>
      </c>
      <c r="O249" s="134">
        <f>RevReqDetR!AI249</f>
        <v>0</v>
      </c>
      <c r="P249" s="8">
        <f>RevReqDetR!K249</f>
        <v>0</v>
      </c>
      <c r="Q249" s="8">
        <f>RevReqDetR!T249</f>
        <v>0</v>
      </c>
      <c r="R249" s="8">
        <f>RevReqDetR!W249</f>
        <v>0</v>
      </c>
      <c r="S249" s="8">
        <f>RevReqDetR!X249</f>
        <v>0</v>
      </c>
      <c r="T249" s="8">
        <f>RevReqDetR!Y249</f>
        <v>0</v>
      </c>
      <c r="U249" s="134">
        <f t="shared" si="43"/>
        <v>0</v>
      </c>
      <c r="V249" s="134">
        <f>RevReqDetR!L249</f>
        <v>0</v>
      </c>
      <c r="W249" s="8">
        <f t="shared" si="44"/>
        <v>0</v>
      </c>
      <c r="Y249">
        <f t="shared" si="36"/>
        <v>49.8</v>
      </c>
      <c r="AA249" s="8">
        <f>W249-RevReqDetR!AJ249</f>
        <v>0</v>
      </c>
    </row>
    <row r="250" spans="1:27" hidden="1" outlineLevel="1" x14ac:dyDescent="0.2">
      <c r="A250">
        <f t="shared" si="37"/>
        <v>2028</v>
      </c>
      <c r="B250" s="49">
        <v>47088</v>
      </c>
      <c r="C250" s="4">
        <f>RevReqDetR!Q250</f>
        <v>0</v>
      </c>
      <c r="D250" s="8">
        <f>RevReqDetR!U250</f>
        <v>0</v>
      </c>
      <c r="E250" s="4">
        <f t="shared" si="39"/>
        <v>0</v>
      </c>
      <c r="F250" s="131">
        <f>RevReqDetR!E250+RevReqDetR!V250</f>
        <v>0</v>
      </c>
      <c r="G250" s="4">
        <f>RevReqDetR!AG250</f>
        <v>0</v>
      </c>
      <c r="H250" s="131">
        <f t="shared" si="40"/>
        <v>0</v>
      </c>
      <c r="I250" s="8">
        <f>RevReqDetR!H250</f>
        <v>0</v>
      </c>
      <c r="J250" s="8">
        <f>RevReqDetR!M250</f>
        <v>0</v>
      </c>
      <c r="K250" s="131">
        <f t="shared" si="41"/>
        <v>0</v>
      </c>
      <c r="L250" s="8">
        <f>RevReqDetR!N250</f>
        <v>0</v>
      </c>
      <c r="M250" s="8">
        <f>RevReqDetR!AA250</f>
        <v>0</v>
      </c>
      <c r="N250" s="134">
        <f t="shared" si="42"/>
        <v>0</v>
      </c>
      <c r="O250" s="134">
        <f>RevReqDetR!AI250</f>
        <v>0</v>
      </c>
      <c r="P250" s="8">
        <f>RevReqDetR!K250</f>
        <v>0</v>
      </c>
      <c r="Q250" s="8">
        <f>RevReqDetR!T250</f>
        <v>0</v>
      </c>
      <c r="R250" s="8">
        <f>RevReqDetR!W250</f>
        <v>0</v>
      </c>
      <c r="S250" s="8">
        <f>RevReqDetR!X250</f>
        <v>0</v>
      </c>
      <c r="T250" s="8">
        <f>RevReqDetR!Y250</f>
        <v>0</v>
      </c>
      <c r="U250" s="134">
        <f t="shared" si="43"/>
        <v>0</v>
      </c>
      <c r="V250" s="134">
        <f>RevReqDetR!L250</f>
        <v>0</v>
      </c>
      <c r="W250" s="8">
        <f t="shared" si="44"/>
        <v>0</v>
      </c>
      <c r="Y250">
        <f t="shared" si="36"/>
        <v>50</v>
      </c>
      <c r="AA250" s="8">
        <f>W250-RevReqDetR!AJ250</f>
        <v>0</v>
      </c>
    </row>
    <row r="251" spans="1:27" hidden="1" outlineLevel="1" x14ac:dyDescent="0.2">
      <c r="A251">
        <f t="shared" si="37"/>
        <v>2029</v>
      </c>
      <c r="B251" s="49">
        <v>47119</v>
      </c>
      <c r="C251" s="4">
        <f>RevReqDetR!Q251</f>
        <v>0</v>
      </c>
      <c r="D251" s="8">
        <f>RevReqDetR!U251</f>
        <v>0</v>
      </c>
      <c r="E251" s="4">
        <f t="shared" si="39"/>
        <v>0</v>
      </c>
      <c r="F251" s="131">
        <f>RevReqDetR!E251+RevReqDetR!V251</f>
        <v>0</v>
      </c>
      <c r="G251" s="4">
        <f>RevReqDetR!AG251</f>
        <v>0</v>
      </c>
      <c r="H251" s="131">
        <f t="shared" si="40"/>
        <v>0</v>
      </c>
      <c r="I251" s="8">
        <f>RevReqDetR!H251</f>
        <v>0</v>
      </c>
      <c r="J251" s="8">
        <f>RevReqDetR!M251</f>
        <v>0</v>
      </c>
      <c r="K251" s="131">
        <f t="shared" si="41"/>
        <v>0</v>
      </c>
      <c r="L251" s="8">
        <f>RevReqDetR!N251</f>
        <v>0</v>
      </c>
      <c r="M251" s="8">
        <f>RevReqDetR!AA251</f>
        <v>0</v>
      </c>
      <c r="N251" s="134">
        <f t="shared" si="42"/>
        <v>0</v>
      </c>
      <c r="O251" s="134">
        <f>RevReqDetR!AI251</f>
        <v>0</v>
      </c>
      <c r="P251" s="8">
        <f>RevReqDetR!K251</f>
        <v>0</v>
      </c>
      <c r="Q251" s="8">
        <f>RevReqDetR!T251</f>
        <v>0</v>
      </c>
      <c r="R251" s="8">
        <f>RevReqDetR!W251</f>
        <v>0</v>
      </c>
      <c r="S251" s="8">
        <f>RevReqDetR!X251</f>
        <v>0</v>
      </c>
      <c r="T251" s="8">
        <f>RevReqDetR!Y251</f>
        <v>0</v>
      </c>
      <c r="U251" s="134">
        <f t="shared" si="43"/>
        <v>0</v>
      </c>
      <c r="V251" s="134">
        <f>RevReqDetR!L251</f>
        <v>0</v>
      </c>
      <c r="W251" s="8">
        <f t="shared" si="44"/>
        <v>0</v>
      </c>
      <c r="Y251">
        <f t="shared" si="36"/>
        <v>50.2</v>
      </c>
      <c r="AA251" s="8">
        <f>W251-RevReqDetR!AJ251</f>
        <v>0</v>
      </c>
    </row>
    <row r="252" spans="1:27" hidden="1" outlineLevel="1" x14ac:dyDescent="0.2">
      <c r="A252">
        <f t="shared" si="37"/>
        <v>2029</v>
      </c>
      <c r="B252" s="49">
        <v>47150</v>
      </c>
      <c r="C252" s="4">
        <f>RevReqDetR!Q252</f>
        <v>0</v>
      </c>
      <c r="D252" s="8">
        <f>RevReqDetR!U252</f>
        <v>0</v>
      </c>
      <c r="E252" s="4">
        <f t="shared" si="39"/>
        <v>0</v>
      </c>
      <c r="F252" s="131">
        <f>RevReqDetR!E252+RevReqDetR!V252</f>
        <v>0</v>
      </c>
      <c r="G252" s="4">
        <f>RevReqDetR!AG252</f>
        <v>0</v>
      </c>
      <c r="H252" s="131">
        <f t="shared" si="40"/>
        <v>0</v>
      </c>
      <c r="I252" s="8">
        <f>RevReqDetR!H252</f>
        <v>0</v>
      </c>
      <c r="J252" s="8">
        <f>RevReqDetR!M252</f>
        <v>0</v>
      </c>
      <c r="K252" s="131">
        <f t="shared" si="41"/>
        <v>0</v>
      </c>
      <c r="L252" s="8">
        <f>RevReqDetR!N252</f>
        <v>0</v>
      </c>
      <c r="M252" s="8">
        <f>RevReqDetR!AA252</f>
        <v>0</v>
      </c>
      <c r="N252" s="134">
        <f t="shared" si="42"/>
        <v>0</v>
      </c>
      <c r="O252" s="134">
        <f>RevReqDetR!AI252</f>
        <v>0</v>
      </c>
      <c r="P252" s="8">
        <f>RevReqDetR!K252</f>
        <v>0</v>
      </c>
      <c r="Q252" s="8">
        <f>RevReqDetR!T252</f>
        <v>0</v>
      </c>
      <c r="R252" s="8">
        <f>RevReqDetR!W252</f>
        <v>0</v>
      </c>
      <c r="S252" s="8">
        <f>RevReqDetR!X252</f>
        <v>0</v>
      </c>
      <c r="T252" s="8">
        <f>RevReqDetR!Y252</f>
        <v>0</v>
      </c>
      <c r="U252" s="134">
        <f t="shared" si="43"/>
        <v>0</v>
      </c>
      <c r="V252" s="134">
        <f>RevReqDetR!L252</f>
        <v>0</v>
      </c>
      <c r="W252" s="8">
        <f t="shared" si="44"/>
        <v>0</v>
      </c>
      <c r="Y252">
        <f t="shared" si="36"/>
        <v>50.4</v>
      </c>
      <c r="AA252" s="8">
        <f>W252-RevReqDetR!AJ252</f>
        <v>0</v>
      </c>
    </row>
    <row r="253" spans="1:27" hidden="1" outlineLevel="1" x14ac:dyDescent="0.2">
      <c r="A253">
        <f t="shared" si="37"/>
        <v>2029</v>
      </c>
      <c r="B253" s="49">
        <v>47178</v>
      </c>
      <c r="C253" s="4">
        <f>RevReqDetR!Q253</f>
        <v>0</v>
      </c>
      <c r="D253" s="8">
        <f>RevReqDetR!U253</f>
        <v>0</v>
      </c>
      <c r="E253" s="4">
        <f t="shared" si="39"/>
        <v>0</v>
      </c>
      <c r="F253" s="131">
        <f>RevReqDetR!E253+RevReqDetR!V253</f>
        <v>0</v>
      </c>
      <c r="G253" s="4">
        <f>RevReqDetR!AG253</f>
        <v>0</v>
      </c>
      <c r="H253" s="131">
        <f t="shared" si="40"/>
        <v>0</v>
      </c>
      <c r="I253" s="8">
        <f>RevReqDetR!H253</f>
        <v>0</v>
      </c>
      <c r="J253" s="8">
        <f>RevReqDetR!M253</f>
        <v>0</v>
      </c>
      <c r="K253" s="131">
        <f t="shared" si="41"/>
        <v>0</v>
      </c>
      <c r="L253" s="8">
        <f>RevReqDetR!N253</f>
        <v>0</v>
      </c>
      <c r="M253" s="8">
        <f>RevReqDetR!AA253</f>
        <v>0</v>
      </c>
      <c r="N253" s="134">
        <f t="shared" si="42"/>
        <v>0</v>
      </c>
      <c r="O253" s="134">
        <f>RevReqDetR!AI253</f>
        <v>0</v>
      </c>
      <c r="P253" s="8">
        <f>RevReqDetR!K253</f>
        <v>0</v>
      </c>
      <c r="Q253" s="8">
        <f>RevReqDetR!T253</f>
        <v>0</v>
      </c>
      <c r="R253" s="8">
        <f>RevReqDetR!W253</f>
        <v>0</v>
      </c>
      <c r="S253" s="8">
        <f>RevReqDetR!X253</f>
        <v>0</v>
      </c>
      <c r="T253" s="8">
        <f>RevReqDetR!Y253</f>
        <v>0</v>
      </c>
      <c r="U253" s="134">
        <f t="shared" si="43"/>
        <v>0</v>
      </c>
      <c r="V253" s="134">
        <f>RevReqDetR!L253</f>
        <v>0</v>
      </c>
      <c r="W253" s="8">
        <f t="shared" si="44"/>
        <v>0</v>
      </c>
      <c r="Y253">
        <f t="shared" si="36"/>
        <v>50.6</v>
      </c>
      <c r="AA253" s="8">
        <f>W253-RevReqDetR!AJ253</f>
        <v>0</v>
      </c>
    </row>
    <row r="254" spans="1:27" hidden="1" outlineLevel="1" x14ac:dyDescent="0.2">
      <c r="A254">
        <f t="shared" si="37"/>
        <v>2029</v>
      </c>
      <c r="B254" s="49">
        <v>47209</v>
      </c>
      <c r="C254" s="4">
        <f>RevReqDetR!Q254</f>
        <v>0</v>
      </c>
      <c r="D254" s="8">
        <f>RevReqDetR!U254</f>
        <v>0</v>
      </c>
      <c r="E254" s="4">
        <f t="shared" si="39"/>
        <v>0</v>
      </c>
      <c r="F254" s="131">
        <f>RevReqDetR!E254+RevReqDetR!V254</f>
        <v>0</v>
      </c>
      <c r="G254" s="4">
        <f>RevReqDetR!AG254</f>
        <v>0</v>
      </c>
      <c r="H254" s="131">
        <f t="shared" si="40"/>
        <v>0</v>
      </c>
      <c r="I254" s="8">
        <f>RevReqDetR!H254</f>
        <v>0</v>
      </c>
      <c r="J254" s="8">
        <f>RevReqDetR!M254</f>
        <v>0</v>
      </c>
      <c r="K254" s="131">
        <f t="shared" si="41"/>
        <v>0</v>
      </c>
      <c r="L254" s="8">
        <f>RevReqDetR!N254</f>
        <v>0</v>
      </c>
      <c r="M254" s="8">
        <f>RevReqDetR!AA254</f>
        <v>0</v>
      </c>
      <c r="N254" s="134">
        <f t="shared" si="42"/>
        <v>0</v>
      </c>
      <c r="O254" s="134">
        <f>RevReqDetR!AI254</f>
        <v>0</v>
      </c>
      <c r="P254" s="8">
        <f>RevReqDetR!K254</f>
        <v>0</v>
      </c>
      <c r="Q254" s="8">
        <f>RevReqDetR!T254</f>
        <v>0</v>
      </c>
      <c r="R254" s="8">
        <f>RevReqDetR!W254</f>
        <v>0</v>
      </c>
      <c r="S254" s="8">
        <f>RevReqDetR!X254</f>
        <v>0</v>
      </c>
      <c r="T254" s="8">
        <f>RevReqDetR!Y254</f>
        <v>0</v>
      </c>
      <c r="U254" s="134">
        <f t="shared" si="43"/>
        <v>0</v>
      </c>
      <c r="V254" s="134">
        <f>RevReqDetR!L254</f>
        <v>0</v>
      </c>
      <c r="W254" s="8">
        <f t="shared" si="44"/>
        <v>0</v>
      </c>
      <c r="Y254">
        <f t="shared" si="36"/>
        <v>50.8</v>
      </c>
      <c r="AA254" s="8">
        <f>W254-RevReqDetR!AJ254</f>
        <v>0</v>
      </c>
    </row>
    <row r="255" spans="1:27" hidden="1" outlineLevel="1" x14ac:dyDescent="0.2">
      <c r="A255">
        <f t="shared" si="37"/>
        <v>2029</v>
      </c>
      <c r="B255" s="49">
        <v>47239</v>
      </c>
      <c r="C255" s="4">
        <f>RevReqDetR!Q255</f>
        <v>0</v>
      </c>
      <c r="D255" s="8">
        <f>RevReqDetR!U255</f>
        <v>0</v>
      </c>
      <c r="E255" s="4">
        <f t="shared" si="39"/>
        <v>0</v>
      </c>
      <c r="F255" s="131">
        <f>RevReqDetR!E255+RevReqDetR!V255</f>
        <v>0</v>
      </c>
      <c r="G255" s="4">
        <f>RevReqDetR!AG255</f>
        <v>0</v>
      </c>
      <c r="H255" s="131">
        <f t="shared" si="40"/>
        <v>0</v>
      </c>
      <c r="I255" s="8">
        <f>RevReqDetR!H255</f>
        <v>0</v>
      </c>
      <c r="J255" s="8">
        <f>RevReqDetR!M255</f>
        <v>0</v>
      </c>
      <c r="K255" s="131">
        <f t="shared" si="41"/>
        <v>0</v>
      </c>
      <c r="L255" s="8">
        <f>RevReqDetR!N255</f>
        <v>0</v>
      </c>
      <c r="M255" s="8">
        <f>RevReqDetR!AA255</f>
        <v>0</v>
      </c>
      <c r="N255" s="134">
        <f t="shared" si="42"/>
        <v>0</v>
      </c>
      <c r="O255" s="134">
        <f>RevReqDetR!AI255</f>
        <v>0</v>
      </c>
      <c r="P255" s="8">
        <f>RevReqDetR!K255</f>
        <v>0</v>
      </c>
      <c r="Q255" s="8">
        <f>RevReqDetR!T255</f>
        <v>0</v>
      </c>
      <c r="R255" s="8">
        <f>RevReqDetR!W255</f>
        <v>0</v>
      </c>
      <c r="S255" s="8">
        <f>RevReqDetR!X255</f>
        <v>0</v>
      </c>
      <c r="T255" s="8">
        <f>RevReqDetR!Y255</f>
        <v>0</v>
      </c>
      <c r="U255" s="134">
        <f t="shared" si="43"/>
        <v>0</v>
      </c>
      <c r="V255" s="134">
        <f>RevReqDetR!L255</f>
        <v>0</v>
      </c>
      <c r="W255" s="8">
        <f t="shared" si="44"/>
        <v>0</v>
      </c>
      <c r="Y255">
        <f t="shared" si="36"/>
        <v>51</v>
      </c>
      <c r="AA255" s="8">
        <f>W255-RevReqDetR!AJ255</f>
        <v>0</v>
      </c>
    </row>
    <row r="256" spans="1:27" hidden="1" outlineLevel="1" x14ac:dyDescent="0.2">
      <c r="A256">
        <f t="shared" si="37"/>
        <v>2029</v>
      </c>
      <c r="B256" s="49">
        <v>47270</v>
      </c>
      <c r="C256" s="4">
        <f>RevReqDetR!Q256</f>
        <v>0</v>
      </c>
      <c r="D256" s="8">
        <f>RevReqDetR!U256</f>
        <v>0</v>
      </c>
      <c r="E256" s="4">
        <f t="shared" si="39"/>
        <v>0</v>
      </c>
      <c r="F256" s="131">
        <f>RevReqDetR!E256+RevReqDetR!V256</f>
        <v>0</v>
      </c>
      <c r="G256" s="4">
        <f>RevReqDetR!AG256</f>
        <v>0</v>
      </c>
      <c r="H256" s="131">
        <f t="shared" si="40"/>
        <v>0</v>
      </c>
      <c r="I256" s="8">
        <f>RevReqDetR!H256</f>
        <v>0</v>
      </c>
      <c r="J256" s="8">
        <f>RevReqDetR!M256</f>
        <v>0</v>
      </c>
      <c r="K256" s="131">
        <f t="shared" si="41"/>
        <v>0</v>
      </c>
      <c r="L256" s="8">
        <f>RevReqDetR!N256</f>
        <v>0</v>
      </c>
      <c r="M256" s="8">
        <f>RevReqDetR!AA256</f>
        <v>0</v>
      </c>
      <c r="N256" s="134">
        <f t="shared" si="42"/>
        <v>0</v>
      </c>
      <c r="O256" s="134">
        <f>RevReqDetR!AI256</f>
        <v>0</v>
      </c>
      <c r="P256" s="8">
        <f>RevReqDetR!K256</f>
        <v>0</v>
      </c>
      <c r="Q256" s="8">
        <f>RevReqDetR!T256</f>
        <v>0</v>
      </c>
      <c r="R256" s="8">
        <f>RevReqDetR!W256</f>
        <v>0</v>
      </c>
      <c r="S256" s="8">
        <f>RevReqDetR!X256</f>
        <v>0</v>
      </c>
      <c r="T256" s="8">
        <f>RevReqDetR!Y256</f>
        <v>0</v>
      </c>
      <c r="U256" s="134">
        <f t="shared" si="43"/>
        <v>0</v>
      </c>
      <c r="V256" s="134">
        <f>RevReqDetR!L256</f>
        <v>0</v>
      </c>
      <c r="W256" s="8">
        <f t="shared" si="44"/>
        <v>0</v>
      </c>
      <c r="Y256">
        <f t="shared" si="36"/>
        <v>51.2</v>
      </c>
      <c r="AA256" s="8">
        <f>W256-RevReqDetR!AJ256</f>
        <v>0</v>
      </c>
    </row>
    <row r="257" spans="1:27" hidden="1" outlineLevel="1" x14ac:dyDescent="0.2">
      <c r="A257">
        <f t="shared" si="37"/>
        <v>2029</v>
      </c>
      <c r="B257" s="49">
        <v>47300</v>
      </c>
      <c r="C257" s="4">
        <f>RevReqDetR!Q257</f>
        <v>0</v>
      </c>
      <c r="D257" s="8">
        <f>RevReqDetR!U257</f>
        <v>0</v>
      </c>
      <c r="E257" s="4">
        <f t="shared" si="39"/>
        <v>0</v>
      </c>
      <c r="F257" s="131">
        <f>RevReqDetR!E257+RevReqDetR!V257</f>
        <v>0</v>
      </c>
      <c r="G257" s="4">
        <f>RevReqDetR!AG257</f>
        <v>0</v>
      </c>
      <c r="H257" s="131">
        <f t="shared" si="40"/>
        <v>0</v>
      </c>
      <c r="I257" s="8">
        <f>RevReqDetR!H257</f>
        <v>0</v>
      </c>
      <c r="J257" s="8">
        <f>RevReqDetR!M257</f>
        <v>0</v>
      </c>
      <c r="K257" s="131">
        <f t="shared" si="41"/>
        <v>0</v>
      </c>
      <c r="L257" s="8">
        <f>RevReqDetR!N257</f>
        <v>0</v>
      </c>
      <c r="M257" s="8">
        <f>RevReqDetR!AA257</f>
        <v>0</v>
      </c>
      <c r="N257" s="134">
        <f t="shared" si="42"/>
        <v>0</v>
      </c>
      <c r="O257" s="134">
        <f>RevReqDetR!AI257</f>
        <v>0</v>
      </c>
      <c r="P257" s="8">
        <f>RevReqDetR!K257</f>
        <v>0</v>
      </c>
      <c r="Q257" s="8">
        <f>RevReqDetR!T257</f>
        <v>0</v>
      </c>
      <c r="R257" s="8">
        <f>RevReqDetR!W257</f>
        <v>0</v>
      </c>
      <c r="S257" s="8">
        <f>RevReqDetR!X257</f>
        <v>0</v>
      </c>
      <c r="T257" s="8">
        <f>RevReqDetR!Y257</f>
        <v>0</v>
      </c>
      <c r="U257" s="134">
        <f t="shared" si="43"/>
        <v>0</v>
      </c>
      <c r="V257" s="134">
        <f>RevReqDetR!L257</f>
        <v>0</v>
      </c>
      <c r="W257" s="8">
        <f t="shared" si="44"/>
        <v>0</v>
      </c>
      <c r="Y257">
        <f t="shared" si="36"/>
        <v>51.4</v>
      </c>
      <c r="AA257" s="8">
        <f>W257-RevReqDetR!AJ257</f>
        <v>0</v>
      </c>
    </row>
    <row r="258" spans="1:27" hidden="1" outlineLevel="1" x14ac:dyDescent="0.2">
      <c r="A258">
        <f t="shared" si="37"/>
        <v>2029</v>
      </c>
      <c r="B258" s="49">
        <v>47331</v>
      </c>
      <c r="C258" s="4">
        <f>RevReqDetR!Q258</f>
        <v>0</v>
      </c>
      <c r="D258" s="8">
        <f>RevReqDetR!U258</f>
        <v>0</v>
      </c>
      <c r="E258" s="4">
        <f t="shared" si="39"/>
        <v>0</v>
      </c>
      <c r="F258" s="131">
        <f>RevReqDetR!E258+RevReqDetR!V258</f>
        <v>0</v>
      </c>
      <c r="G258" s="4">
        <f>RevReqDetR!AG258</f>
        <v>0</v>
      </c>
      <c r="H258" s="131">
        <f t="shared" si="40"/>
        <v>0</v>
      </c>
      <c r="I258" s="8">
        <f>RevReqDetR!H258</f>
        <v>0</v>
      </c>
      <c r="J258" s="8">
        <f>RevReqDetR!M258</f>
        <v>0</v>
      </c>
      <c r="K258" s="131">
        <f t="shared" si="41"/>
        <v>0</v>
      </c>
      <c r="L258" s="8">
        <f>RevReqDetR!N258</f>
        <v>0</v>
      </c>
      <c r="M258" s="8">
        <f>RevReqDetR!AA258</f>
        <v>0</v>
      </c>
      <c r="N258" s="134">
        <f t="shared" si="42"/>
        <v>0</v>
      </c>
      <c r="O258" s="134">
        <f>RevReqDetR!AI258</f>
        <v>0</v>
      </c>
      <c r="P258" s="8">
        <f>RevReqDetR!K258</f>
        <v>0</v>
      </c>
      <c r="Q258" s="8">
        <f>RevReqDetR!T258</f>
        <v>0</v>
      </c>
      <c r="R258" s="8">
        <f>RevReqDetR!W258</f>
        <v>0</v>
      </c>
      <c r="S258" s="8">
        <f>RevReqDetR!X258</f>
        <v>0</v>
      </c>
      <c r="T258" s="8">
        <f>RevReqDetR!Y258</f>
        <v>0</v>
      </c>
      <c r="U258" s="134">
        <f t="shared" si="43"/>
        <v>0</v>
      </c>
      <c r="V258" s="134">
        <f>RevReqDetR!L258</f>
        <v>0</v>
      </c>
      <c r="W258" s="8">
        <f t="shared" si="44"/>
        <v>0</v>
      </c>
      <c r="Y258">
        <f t="shared" si="36"/>
        <v>51.6</v>
      </c>
      <c r="AA258" s="8">
        <f>W258-RevReqDetR!AJ258</f>
        <v>0</v>
      </c>
    </row>
    <row r="259" spans="1:27" hidden="1" outlineLevel="1" x14ac:dyDescent="0.2">
      <c r="A259">
        <f t="shared" si="37"/>
        <v>2029</v>
      </c>
      <c r="B259" s="49">
        <v>47362</v>
      </c>
      <c r="C259" s="4">
        <f>RevReqDetR!Q259</f>
        <v>0</v>
      </c>
      <c r="D259" s="8">
        <f>RevReqDetR!U259</f>
        <v>0</v>
      </c>
      <c r="E259" s="4">
        <f t="shared" si="39"/>
        <v>0</v>
      </c>
      <c r="F259" s="131">
        <f>RevReqDetR!E259+RevReqDetR!V259</f>
        <v>0</v>
      </c>
      <c r="G259" s="4">
        <f>RevReqDetR!AG259</f>
        <v>0</v>
      </c>
      <c r="H259" s="131">
        <f t="shared" si="40"/>
        <v>0</v>
      </c>
      <c r="I259" s="8">
        <f>RevReqDetR!H259</f>
        <v>0</v>
      </c>
      <c r="J259" s="8">
        <f>RevReqDetR!M259</f>
        <v>0</v>
      </c>
      <c r="K259" s="131">
        <f t="shared" si="41"/>
        <v>0</v>
      </c>
      <c r="L259" s="8">
        <f>RevReqDetR!N259</f>
        <v>0</v>
      </c>
      <c r="M259" s="8">
        <f>RevReqDetR!AA259</f>
        <v>0</v>
      </c>
      <c r="N259" s="134">
        <f t="shared" si="42"/>
        <v>0</v>
      </c>
      <c r="O259" s="134">
        <f>RevReqDetR!AI259</f>
        <v>0</v>
      </c>
      <c r="P259" s="8">
        <f>RevReqDetR!K259</f>
        <v>0</v>
      </c>
      <c r="Q259" s="8">
        <f>RevReqDetR!T259</f>
        <v>0</v>
      </c>
      <c r="R259" s="8">
        <f>RevReqDetR!W259</f>
        <v>0</v>
      </c>
      <c r="S259" s="8">
        <f>RevReqDetR!X259</f>
        <v>0</v>
      </c>
      <c r="T259" s="8">
        <f>RevReqDetR!Y259</f>
        <v>0</v>
      </c>
      <c r="U259" s="134">
        <f t="shared" si="43"/>
        <v>0</v>
      </c>
      <c r="V259" s="134">
        <f>RevReqDetR!L259</f>
        <v>0</v>
      </c>
      <c r="W259" s="8">
        <f t="shared" si="44"/>
        <v>0</v>
      </c>
      <c r="Y259">
        <f t="shared" si="36"/>
        <v>51.8</v>
      </c>
      <c r="AA259" s="8">
        <f>W259-RevReqDetR!AJ259</f>
        <v>0</v>
      </c>
    </row>
    <row r="260" spans="1:27" hidden="1" outlineLevel="1" x14ac:dyDescent="0.2">
      <c r="A260">
        <f t="shared" si="37"/>
        <v>2029</v>
      </c>
      <c r="B260" s="49">
        <v>47392</v>
      </c>
      <c r="C260" s="4">
        <f>RevReqDetR!Q260</f>
        <v>0</v>
      </c>
      <c r="D260" s="8">
        <f>RevReqDetR!U260</f>
        <v>0</v>
      </c>
      <c r="E260" s="4">
        <f t="shared" si="39"/>
        <v>0</v>
      </c>
      <c r="F260" s="131">
        <f>RevReqDetR!E260+RevReqDetR!V260</f>
        <v>0</v>
      </c>
      <c r="G260" s="4">
        <f>RevReqDetR!AG260</f>
        <v>0</v>
      </c>
      <c r="H260" s="131">
        <f t="shared" si="40"/>
        <v>0</v>
      </c>
      <c r="I260" s="8">
        <f>RevReqDetR!H260</f>
        <v>0</v>
      </c>
      <c r="J260" s="8">
        <f>RevReqDetR!M260</f>
        <v>0</v>
      </c>
      <c r="K260" s="131">
        <f t="shared" si="41"/>
        <v>0</v>
      </c>
      <c r="L260" s="8">
        <f>RevReqDetR!N260</f>
        <v>0</v>
      </c>
      <c r="M260" s="8">
        <f>RevReqDetR!AA260</f>
        <v>0</v>
      </c>
      <c r="N260" s="134">
        <f t="shared" si="42"/>
        <v>0</v>
      </c>
      <c r="O260" s="134">
        <f>RevReqDetR!AI260</f>
        <v>0</v>
      </c>
      <c r="P260" s="8">
        <f>RevReqDetR!K260</f>
        <v>0</v>
      </c>
      <c r="Q260" s="8">
        <f>RevReqDetR!T260</f>
        <v>0</v>
      </c>
      <c r="R260" s="8">
        <f>RevReqDetR!W260</f>
        <v>0</v>
      </c>
      <c r="S260" s="8">
        <f>RevReqDetR!X260</f>
        <v>0</v>
      </c>
      <c r="T260" s="8">
        <f>RevReqDetR!Y260</f>
        <v>0</v>
      </c>
      <c r="U260" s="134">
        <f t="shared" si="43"/>
        <v>0</v>
      </c>
      <c r="V260" s="134">
        <f>RevReqDetR!L260</f>
        <v>0</v>
      </c>
      <c r="W260" s="8">
        <f t="shared" si="44"/>
        <v>0</v>
      </c>
      <c r="Y260">
        <f t="shared" si="36"/>
        <v>52</v>
      </c>
      <c r="AA260" s="8">
        <f>W260-RevReqDetR!AJ260</f>
        <v>0</v>
      </c>
    </row>
    <row r="261" spans="1:27" hidden="1" outlineLevel="1" x14ac:dyDescent="0.2">
      <c r="A261">
        <f t="shared" si="37"/>
        <v>2029</v>
      </c>
      <c r="B261" s="49">
        <v>47423</v>
      </c>
      <c r="C261" s="4">
        <f>RevReqDetR!Q261</f>
        <v>0</v>
      </c>
      <c r="D261" s="8">
        <f>RevReqDetR!U261</f>
        <v>0</v>
      </c>
      <c r="E261" s="4">
        <f t="shared" si="39"/>
        <v>0</v>
      </c>
      <c r="F261" s="131">
        <f>RevReqDetR!E261+RevReqDetR!V261</f>
        <v>0</v>
      </c>
      <c r="G261" s="4">
        <f>RevReqDetR!AG261</f>
        <v>0</v>
      </c>
      <c r="H261" s="131">
        <f t="shared" si="40"/>
        <v>0</v>
      </c>
      <c r="I261" s="8">
        <f>RevReqDetR!H261</f>
        <v>0</v>
      </c>
      <c r="J261" s="8">
        <f>RevReqDetR!M261</f>
        <v>0</v>
      </c>
      <c r="K261" s="131">
        <f t="shared" si="41"/>
        <v>0</v>
      </c>
      <c r="L261" s="8">
        <f>RevReqDetR!N261</f>
        <v>0</v>
      </c>
      <c r="M261" s="8">
        <f>RevReqDetR!AA261</f>
        <v>0</v>
      </c>
      <c r="N261" s="134">
        <f t="shared" si="42"/>
        <v>0</v>
      </c>
      <c r="O261" s="134">
        <f>RevReqDetR!AI261</f>
        <v>0</v>
      </c>
      <c r="P261" s="8">
        <f>RevReqDetR!K261</f>
        <v>0</v>
      </c>
      <c r="Q261" s="8">
        <f>RevReqDetR!T261</f>
        <v>0</v>
      </c>
      <c r="R261" s="8">
        <f>RevReqDetR!W261</f>
        <v>0</v>
      </c>
      <c r="S261" s="8">
        <f>RevReqDetR!X261</f>
        <v>0</v>
      </c>
      <c r="T261" s="8">
        <f>RevReqDetR!Y261</f>
        <v>0</v>
      </c>
      <c r="U261" s="134">
        <f t="shared" si="43"/>
        <v>0</v>
      </c>
      <c r="V261" s="134">
        <f>RevReqDetR!L261</f>
        <v>0</v>
      </c>
      <c r="W261" s="8">
        <f t="shared" si="44"/>
        <v>0</v>
      </c>
      <c r="Y261">
        <f t="shared" si="36"/>
        <v>52.2</v>
      </c>
      <c r="AA261" s="8">
        <f>W261-RevReqDetR!AJ261</f>
        <v>0</v>
      </c>
    </row>
    <row r="262" spans="1:27" hidden="1" outlineLevel="1" x14ac:dyDescent="0.2">
      <c r="A262">
        <f t="shared" si="37"/>
        <v>2029</v>
      </c>
      <c r="B262" s="49">
        <v>47453</v>
      </c>
      <c r="C262" s="4">
        <f>RevReqDetR!Q262</f>
        <v>0</v>
      </c>
      <c r="D262" s="8">
        <f>RevReqDetR!U262</f>
        <v>0</v>
      </c>
      <c r="E262" s="4">
        <f t="shared" si="39"/>
        <v>0</v>
      </c>
      <c r="F262" s="131">
        <f>RevReqDetR!E262+RevReqDetR!V262</f>
        <v>0</v>
      </c>
      <c r="G262" s="4">
        <f>RevReqDetR!AG262</f>
        <v>0</v>
      </c>
      <c r="H262" s="131">
        <f t="shared" si="40"/>
        <v>0</v>
      </c>
      <c r="I262" s="8">
        <f>RevReqDetR!H262</f>
        <v>0</v>
      </c>
      <c r="J262" s="8">
        <f>RevReqDetR!M262</f>
        <v>0</v>
      </c>
      <c r="K262" s="131">
        <f t="shared" si="41"/>
        <v>0</v>
      </c>
      <c r="L262" s="8">
        <f>RevReqDetR!N262</f>
        <v>0</v>
      </c>
      <c r="M262" s="8">
        <f>RevReqDetR!AA262</f>
        <v>0</v>
      </c>
      <c r="N262" s="134">
        <f t="shared" si="42"/>
        <v>0</v>
      </c>
      <c r="O262" s="134">
        <f>RevReqDetR!AI262</f>
        <v>0</v>
      </c>
      <c r="P262" s="8">
        <f>RevReqDetR!K262</f>
        <v>0</v>
      </c>
      <c r="Q262" s="8">
        <f>RevReqDetR!T262</f>
        <v>0</v>
      </c>
      <c r="R262" s="8">
        <f>RevReqDetR!W262</f>
        <v>0</v>
      </c>
      <c r="S262" s="8">
        <f>RevReqDetR!X262</f>
        <v>0</v>
      </c>
      <c r="T262" s="8">
        <f>RevReqDetR!Y262</f>
        <v>0</v>
      </c>
      <c r="U262" s="134">
        <f t="shared" si="43"/>
        <v>0</v>
      </c>
      <c r="V262" s="134">
        <f>RevReqDetR!L262</f>
        <v>0</v>
      </c>
      <c r="W262" s="8">
        <f t="shared" si="44"/>
        <v>0</v>
      </c>
      <c r="Y262">
        <f t="shared" si="36"/>
        <v>52.4</v>
      </c>
      <c r="AA262" s="8">
        <f>W262-RevReqDetR!AJ262</f>
        <v>0</v>
      </c>
    </row>
    <row r="263" spans="1:27" hidden="1" outlineLevel="1" x14ac:dyDescent="0.2">
      <c r="A263">
        <f t="shared" si="37"/>
        <v>2030</v>
      </c>
      <c r="B263" s="91">
        <v>47484</v>
      </c>
      <c r="C263" s="4">
        <f>RevReqDetR!Q263</f>
        <v>0</v>
      </c>
      <c r="D263" s="8">
        <f>RevReqDetR!U263</f>
        <v>0</v>
      </c>
      <c r="E263" s="4">
        <f t="shared" si="39"/>
        <v>0</v>
      </c>
      <c r="F263" s="131">
        <f>RevReqDetR!E263+RevReqDetR!V263</f>
        <v>0</v>
      </c>
      <c r="G263" s="4">
        <f>RevReqDetR!AG263</f>
        <v>0</v>
      </c>
      <c r="H263" s="131">
        <f t="shared" si="40"/>
        <v>0</v>
      </c>
      <c r="I263" s="8">
        <f>RevReqDetR!H263</f>
        <v>0</v>
      </c>
      <c r="J263" s="8">
        <f>RevReqDetR!M263</f>
        <v>0</v>
      </c>
      <c r="K263" s="131">
        <f t="shared" si="41"/>
        <v>0</v>
      </c>
      <c r="L263" s="8">
        <f>RevReqDetR!N263</f>
        <v>0</v>
      </c>
      <c r="M263" s="8">
        <f>RevReqDetR!AA263</f>
        <v>0</v>
      </c>
      <c r="N263" s="134">
        <f t="shared" si="42"/>
        <v>0</v>
      </c>
      <c r="O263" s="134">
        <f>RevReqDetR!AI263</f>
        <v>0</v>
      </c>
      <c r="P263" s="8">
        <f>RevReqDetR!K263</f>
        <v>0</v>
      </c>
      <c r="Q263" s="8">
        <f>RevReqDetR!T263</f>
        <v>0</v>
      </c>
      <c r="R263" s="8">
        <f>RevReqDetR!W263</f>
        <v>0</v>
      </c>
      <c r="S263" s="8">
        <f>RevReqDetR!X263</f>
        <v>0</v>
      </c>
      <c r="T263" s="8">
        <f>RevReqDetR!Y263</f>
        <v>0</v>
      </c>
      <c r="U263" s="134">
        <f t="shared" si="43"/>
        <v>0</v>
      </c>
      <c r="V263" s="134">
        <f>RevReqDetR!L263</f>
        <v>0</v>
      </c>
      <c r="W263" s="8">
        <f t="shared" si="44"/>
        <v>0</v>
      </c>
      <c r="Y263">
        <f t="shared" si="36"/>
        <v>52.6</v>
      </c>
      <c r="AA263" s="8">
        <f>W263-RevReqDetR!AJ263</f>
        <v>0</v>
      </c>
    </row>
    <row r="264" spans="1:27" hidden="1" outlineLevel="1" x14ac:dyDescent="0.2">
      <c r="A264">
        <f t="shared" si="37"/>
        <v>2030</v>
      </c>
      <c r="B264" s="91">
        <v>47515</v>
      </c>
      <c r="C264" s="4">
        <f>RevReqDetR!Q264</f>
        <v>0</v>
      </c>
      <c r="D264" s="8">
        <f>RevReqDetR!U264</f>
        <v>0</v>
      </c>
      <c r="E264" s="4">
        <f t="shared" si="39"/>
        <v>0</v>
      </c>
      <c r="F264" s="131">
        <f>RevReqDetR!E264+RevReqDetR!V264</f>
        <v>0</v>
      </c>
      <c r="G264" s="4">
        <f>RevReqDetR!AG264</f>
        <v>0</v>
      </c>
      <c r="H264" s="131">
        <f t="shared" si="40"/>
        <v>0</v>
      </c>
      <c r="I264" s="8">
        <f>RevReqDetR!H264</f>
        <v>0</v>
      </c>
      <c r="J264" s="8">
        <f>RevReqDetR!M264</f>
        <v>0</v>
      </c>
      <c r="K264" s="131">
        <f t="shared" si="41"/>
        <v>0</v>
      </c>
      <c r="L264" s="8">
        <f>RevReqDetR!N264</f>
        <v>0</v>
      </c>
      <c r="M264" s="8">
        <f>RevReqDetR!AA264</f>
        <v>0</v>
      </c>
      <c r="N264" s="134">
        <f t="shared" si="42"/>
        <v>0</v>
      </c>
      <c r="O264" s="134">
        <f>RevReqDetR!AI264</f>
        <v>0</v>
      </c>
      <c r="P264" s="8">
        <f>RevReqDetR!K264</f>
        <v>0</v>
      </c>
      <c r="Q264" s="8">
        <f>RevReqDetR!T264</f>
        <v>0</v>
      </c>
      <c r="R264" s="8">
        <f>RevReqDetR!W264</f>
        <v>0</v>
      </c>
      <c r="S264" s="8">
        <f>RevReqDetR!X264</f>
        <v>0</v>
      </c>
      <c r="T264" s="8">
        <f>RevReqDetR!Y264</f>
        <v>0</v>
      </c>
      <c r="U264" s="134">
        <f t="shared" si="43"/>
        <v>0</v>
      </c>
      <c r="V264" s="134">
        <f>RevReqDetR!L264</f>
        <v>0</v>
      </c>
      <c r="W264" s="8">
        <f t="shared" si="44"/>
        <v>0</v>
      </c>
      <c r="Y264">
        <f t="shared" si="36"/>
        <v>52.8</v>
      </c>
      <c r="AA264" s="8">
        <f>W264-RevReqDetR!AJ264</f>
        <v>0</v>
      </c>
    </row>
    <row r="265" spans="1:27" hidden="1" outlineLevel="1" x14ac:dyDescent="0.2">
      <c r="A265">
        <f t="shared" si="37"/>
        <v>2030</v>
      </c>
      <c r="B265" s="91">
        <v>47543</v>
      </c>
      <c r="C265" s="4">
        <f>RevReqDetR!Q265</f>
        <v>0</v>
      </c>
      <c r="D265" s="8">
        <f>RevReqDetR!U265</f>
        <v>0</v>
      </c>
      <c r="E265" s="4">
        <f t="shared" si="39"/>
        <v>0</v>
      </c>
      <c r="F265" s="131">
        <f>RevReqDetR!E265+RevReqDetR!V265</f>
        <v>0</v>
      </c>
      <c r="G265" s="4">
        <f>RevReqDetR!AG265</f>
        <v>0</v>
      </c>
      <c r="H265" s="131">
        <f t="shared" si="40"/>
        <v>0</v>
      </c>
      <c r="I265" s="8">
        <f>RevReqDetR!H265</f>
        <v>0</v>
      </c>
      <c r="J265" s="8">
        <f>RevReqDetR!M265</f>
        <v>0</v>
      </c>
      <c r="K265" s="131">
        <f t="shared" si="41"/>
        <v>0</v>
      </c>
      <c r="L265" s="8">
        <f>RevReqDetR!N265</f>
        <v>0</v>
      </c>
      <c r="M265" s="8">
        <f>RevReqDetR!AA265</f>
        <v>0</v>
      </c>
      <c r="N265" s="134">
        <f t="shared" si="42"/>
        <v>0</v>
      </c>
      <c r="O265" s="134">
        <f>RevReqDetR!AI265</f>
        <v>0</v>
      </c>
      <c r="P265" s="8">
        <f>RevReqDetR!K265</f>
        <v>0</v>
      </c>
      <c r="Q265" s="8">
        <f>RevReqDetR!T265</f>
        <v>0</v>
      </c>
      <c r="R265" s="8">
        <f>RevReqDetR!W265</f>
        <v>0</v>
      </c>
      <c r="S265" s="8">
        <f>RevReqDetR!X265</f>
        <v>0</v>
      </c>
      <c r="T265" s="8">
        <f>RevReqDetR!Y265</f>
        <v>0</v>
      </c>
      <c r="U265" s="134">
        <f t="shared" si="43"/>
        <v>0</v>
      </c>
      <c r="V265" s="134">
        <f>RevReqDetR!L265</f>
        <v>0</v>
      </c>
      <c r="W265" s="8">
        <f t="shared" si="44"/>
        <v>0</v>
      </c>
      <c r="Y265">
        <f t="shared" ref="Y265:Y311" si="45">ROW()/5</f>
        <v>53</v>
      </c>
      <c r="AA265" s="8">
        <f>W265-RevReqDetR!AJ265</f>
        <v>0</v>
      </c>
    </row>
    <row r="266" spans="1:27" hidden="1" outlineLevel="1" x14ac:dyDescent="0.2">
      <c r="A266">
        <f t="shared" ref="A266:A311" si="46">YEAR(B266)</f>
        <v>2030</v>
      </c>
      <c r="B266" s="91">
        <v>47574</v>
      </c>
      <c r="C266" s="4">
        <f>RevReqDetR!Q266</f>
        <v>0</v>
      </c>
      <c r="D266" s="8">
        <f>RevReqDetR!U266</f>
        <v>0</v>
      </c>
      <c r="E266" s="4">
        <f t="shared" si="39"/>
        <v>0</v>
      </c>
      <c r="F266" s="131">
        <f>RevReqDetR!E266+RevReqDetR!V266</f>
        <v>0</v>
      </c>
      <c r="G266" s="4">
        <f>RevReqDetR!AG266</f>
        <v>0</v>
      </c>
      <c r="H266" s="131">
        <f t="shared" si="40"/>
        <v>0</v>
      </c>
      <c r="I266" s="8">
        <f>RevReqDetR!H266</f>
        <v>0</v>
      </c>
      <c r="J266" s="8">
        <f>RevReqDetR!M266</f>
        <v>0</v>
      </c>
      <c r="K266" s="131">
        <f t="shared" si="41"/>
        <v>0</v>
      </c>
      <c r="L266" s="8">
        <f>RevReqDetR!N266</f>
        <v>0</v>
      </c>
      <c r="M266" s="8">
        <f>RevReqDetR!AA266</f>
        <v>0</v>
      </c>
      <c r="N266" s="134">
        <f t="shared" si="42"/>
        <v>0</v>
      </c>
      <c r="O266" s="134">
        <f>RevReqDetR!AI266</f>
        <v>0</v>
      </c>
      <c r="P266" s="8">
        <f>RevReqDetR!K266</f>
        <v>0</v>
      </c>
      <c r="Q266" s="8">
        <f>RevReqDetR!T266</f>
        <v>0</v>
      </c>
      <c r="R266" s="8">
        <f>RevReqDetR!W266</f>
        <v>0</v>
      </c>
      <c r="S266" s="8">
        <f>RevReqDetR!X266</f>
        <v>0</v>
      </c>
      <c r="T266" s="8">
        <f>RevReqDetR!Y266</f>
        <v>0</v>
      </c>
      <c r="U266" s="134">
        <f t="shared" si="43"/>
        <v>0</v>
      </c>
      <c r="V266" s="134">
        <f>RevReqDetR!L266</f>
        <v>0</v>
      </c>
      <c r="W266" s="8">
        <f t="shared" si="44"/>
        <v>0</v>
      </c>
      <c r="Y266">
        <f t="shared" si="45"/>
        <v>53.2</v>
      </c>
      <c r="AA266" s="8">
        <f>W266-RevReqDetR!AJ266</f>
        <v>0</v>
      </c>
    </row>
    <row r="267" spans="1:27" hidden="1" outlineLevel="1" x14ac:dyDescent="0.2">
      <c r="A267">
        <f t="shared" si="46"/>
        <v>2030</v>
      </c>
      <c r="B267" s="91">
        <v>47604</v>
      </c>
      <c r="C267" s="4">
        <f>RevReqDetR!Q267</f>
        <v>0</v>
      </c>
      <c r="D267" s="8">
        <f>RevReqDetR!U267</f>
        <v>0</v>
      </c>
      <c r="E267" s="4">
        <f t="shared" si="39"/>
        <v>0</v>
      </c>
      <c r="F267" s="131">
        <f>RevReqDetR!E267+RevReqDetR!V267</f>
        <v>0</v>
      </c>
      <c r="G267" s="4">
        <f>RevReqDetR!AG267</f>
        <v>0</v>
      </c>
      <c r="H267" s="131">
        <f t="shared" si="40"/>
        <v>0</v>
      </c>
      <c r="I267" s="8">
        <f>RevReqDetR!H267</f>
        <v>0</v>
      </c>
      <c r="J267" s="8">
        <f>RevReqDetR!M267</f>
        <v>0</v>
      </c>
      <c r="K267" s="131">
        <f t="shared" si="41"/>
        <v>0</v>
      </c>
      <c r="L267" s="8">
        <f>RevReqDetR!N267</f>
        <v>0</v>
      </c>
      <c r="M267" s="8">
        <f>RevReqDetR!AA267</f>
        <v>0</v>
      </c>
      <c r="N267" s="134">
        <f t="shared" si="42"/>
        <v>0</v>
      </c>
      <c r="O267" s="134">
        <f>RevReqDetR!AI267</f>
        <v>0</v>
      </c>
      <c r="P267" s="8">
        <f>RevReqDetR!K267</f>
        <v>0</v>
      </c>
      <c r="Q267" s="8">
        <f>RevReqDetR!T267</f>
        <v>0</v>
      </c>
      <c r="R267" s="8">
        <f>RevReqDetR!W267</f>
        <v>0</v>
      </c>
      <c r="S267" s="8">
        <f>RevReqDetR!X267</f>
        <v>0</v>
      </c>
      <c r="T267" s="8">
        <f>RevReqDetR!Y267</f>
        <v>0</v>
      </c>
      <c r="U267" s="134">
        <f t="shared" si="43"/>
        <v>0</v>
      </c>
      <c r="V267" s="134">
        <f>RevReqDetR!L267</f>
        <v>0</v>
      </c>
      <c r="W267" s="8">
        <f t="shared" si="44"/>
        <v>0</v>
      </c>
      <c r="Y267">
        <f t="shared" si="45"/>
        <v>53.4</v>
      </c>
      <c r="AA267" s="8">
        <f>W267-RevReqDetR!AJ267</f>
        <v>0</v>
      </c>
    </row>
    <row r="268" spans="1:27" hidden="1" outlineLevel="1" x14ac:dyDescent="0.2">
      <c r="A268">
        <f t="shared" si="46"/>
        <v>2030</v>
      </c>
      <c r="B268" s="91">
        <v>47635</v>
      </c>
      <c r="C268" s="4">
        <f>RevReqDetR!Q268</f>
        <v>0</v>
      </c>
      <c r="D268" s="8">
        <f>RevReqDetR!U268</f>
        <v>0</v>
      </c>
      <c r="E268" s="4">
        <f t="shared" si="39"/>
        <v>0</v>
      </c>
      <c r="F268" s="131">
        <f>RevReqDetR!E268+RevReqDetR!V268</f>
        <v>0</v>
      </c>
      <c r="G268" s="4">
        <f>RevReqDetR!AG268</f>
        <v>0</v>
      </c>
      <c r="H268" s="131">
        <f t="shared" si="40"/>
        <v>0</v>
      </c>
      <c r="I268" s="8">
        <f>RevReqDetR!H268</f>
        <v>0</v>
      </c>
      <c r="J268" s="8">
        <f>RevReqDetR!M268</f>
        <v>0</v>
      </c>
      <c r="K268" s="131">
        <f t="shared" si="41"/>
        <v>0</v>
      </c>
      <c r="L268" s="8">
        <f>RevReqDetR!N268</f>
        <v>0</v>
      </c>
      <c r="M268" s="8">
        <f>RevReqDetR!AA268</f>
        <v>0</v>
      </c>
      <c r="N268" s="134">
        <f t="shared" si="42"/>
        <v>0</v>
      </c>
      <c r="O268" s="134">
        <f>RevReqDetR!AI268</f>
        <v>0</v>
      </c>
      <c r="P268" s="8">
        <f>RevReqDetR!K268</f>
        <v>0</v>
      </c>
      <c r="Q268" s="8">
        <f>RevReqDetR!T268</f>
        <v>0</v>
      </c>
      <c r="R268" s="8">
        <f>RevReqDetR!W268</f>
        <v>0</v>
      </c>
      <c r="S268" s="8">
        <f>RevReqDetR!X268</f>
        <v>0</v>
      </c>
      <c r="T268" s="8">
        <f>RevReqDetR!Y268</f>
        <v>0</v>
      </c>
      <c r="U268" s="134">
        <f t="shared" si="43"/>
        <v>0</v>
      </c>
      <c r="V268" s="134">
        <f>RevReqDetR!L268</f>
        <v>0</v>
      </c>
      <c r="W268" s="8">
        <f t="shared" si="44"/>
        <v>0</v>
      </c>
      <c r="Y268">
        <f t="shared" si="45"/>
        <v>53.6</v>
      </c>
      <c r="AA268" s="8">
        <f>W268-RevReqDetR!AJ268</f>
        <v>0</v>
      </c>
    </row>
    <row r="269" spans="1:27" hidden="1" outlineLevel="1" x14ac:dyDescent="0.2">
      <c r="A269">
        <f t="shared" si="46"/>
        <v>2030</v>
      </c>
      <c r="B269" s="91">
        <v>47665</v>
      </c>
      <c r="C269" s="4">
        <f>RevReqDetR!Q269</f>
        <v>0</v>
      </c>
      <c r="D269" s="8">
        <f>RevReqDetR!U269</f>
        <v>0</v>
      </c>
      <c r="E269" s="4">
        <f t="shared" si="39"/>
        <v>0</v>
      </c>
      <c r="F269" s="131">
        <f>RevReqDetR!E269+RevReqDetR!V269</f>
        <v>0</v>
      </c>
      <c r="G269" s="4">
        <f>RevReqDetR!AG269</f>
        <v>0</v>
      </c>
      <c r="H269" s="131">
        <f t="shared" si="40"/>
        <v>0</v>
      </c>
      <c r="I269" s="8">
        <f>RevReqDetR!H269</f>
        <v>0</v>
      </c>
      <c r="J269" s="8">
        <f>RevReqDetR!M269</f>
        <v>0</v>
      </c>
      <c r="K269" s="131">
        <f t="shared" si="41"/>
        <v>0</v>
      </c>
      <c r="L269" s="8">
        <f>RevReqDetR!N269</f>
        <v>0</v>
      </c>
      <c r="M269" s="8">
        <f>RevReqDetR!AA269</f>
        <v>0</v>
      </c>
      <c r="N269" s="134">
        <f t="shared" si="42"/>
        <v>0</v>
      </c>
      <c r="O269" s="134">
        <f>RevReqDetR!AI269</f>
        <v>0</v>
      </c>
      <c r="P269" s="8">
        <f>RevReqDetR!K269</f>
        <v>0</v>
      </c>
      <c r="Q269" s="8">
        <f>RevReqDetR!T269</f>
        <v>0</v>
      </c>
      <c r="R269" s="8">
        <f>RevReqDetR!W269</f>
        <v>0</v>
      </c>
      <c r="S269" s="8">
        <f>RevReqDetR!X269</f>
        <v>0</v>
      </c>
      <c r="T269" s="8">
        <f>RevReqDetR!Y269</f>
        <v>0</v>
      </c>
      <c r="U269" s="134">
        <f t="shared" si="43"/>
        <v>0</v>
      </c>
      <c r="V269" s="134">
        <f>RevReqDetR!L269</f>
        <v>0</v>
      </c>
      <c r="W269" s="8">
        <f t="shared" si="44"/>
        <v>0</v>
      </c>
      <c r="Y269">
        <f t="shared" si="45"/>
        <v>53.8</v>
      </c>
      <c r="AA269" s="8">
        <f>W269-RevReqDetR!AJ269</f>
        <v>0</v>
      </c>
    </row>
    <row r="270" spans="1:27" hidden="1" outlineLevel="1" x14ac:dyDescent="0.2">
      <c r="A270">
        <f t="shared" si="46"/>
        <v>2030</v>
      </c>
      <c r="B270" s="91">
        <v>47696</v>
      </c>
      <c r="C270" s="4">
        <f>RevReqDetR!Q270</f>
        <v>0</v>
      </c>
      <c r="D270" s="8">
        <f>RevReqDetR!U270</f>
        <v>0</v>
      </c>
      <c r="E270" s="4">
        <f t="shared" si="39"/>
        <v>0</v>
      </c>
      <c r="F270" s="131">
        <f>RevReqDetR!E270+RevReqDetR!V270</f>
        <v>0</v>
      </c>
      <c r="G270" s="4">
        <f>RevReqDetR!AG270</f>
        <v>0</v>
      </c>
      <c r="H270" s="131">
        <f t="shared" si="40"/>
        <v>0</v>
      </c>
      <c r="I270" s="8">
        <f>RevReqDetR!H270</f>
        <v>0</v>
      </c>
      <c r="J270" s="8">
        <f>RevReqDetR!M270</f>
        <v>0</v>
      </c>
      <c r="K270" s="131">
        <f t="shared" si="41"/>
        <v>0</v>
      </c>
      <c r="L270" s="8">
        <f>RevReqDetR!N270</f>
        <v>0</v>
      </c>
      <c r="M270" s="8">
        <f>RevReqDetR!AA270</f>
        <v>0</v>
      </c>
      <c r="N270" s="134">
        <f t="shared" si="42"/>
        <v>0</v>
      </c>
      <c r="O270" s="134">
        <f>RevReqDetR!AI270</f>
        <v>0</v>
      </c>
      <c r="P270" s="8">
        <f>RevReqDetR!K270</f>
        <v>0</v>
      </c>
      <c r="Q270" s="8">
        <f>RevReqDetR!T270</f>
        <v>0</v>
      </c>
      <c r="R270" s="8">
        <f>RevReqDetR!W270</f>
        <v>0</v>
      </c>
      <c r="S270" s="8">
        <f>RevReqDetR!X270</f>
        <v>0</v>
      </c>
      <c r="T270" s="8">
        <f>RevReqDetR!Y270</f>
        <v>0</v>
      </c>
      <c r="U270" s="134">
        <f t="shared" si="43"/>
        <v>0</v>
      </c>
      <c r="V270" s="134">
        <f>RevReqDetR!L270</f>
        <v>0</v>
      </c>
      <c r="W270" s="8">
        <f t="shared" si="44"/>
        <v>0</v>
      </c>
      <c r="Y270">
        <f t="shared" si="45"/>
        <v>54</v>
      </c>
      <c r="AA270" s="8">
        <f>W270-RevReqDetR!AJ270</f>
        <v>0</v>
      </c>
    </row>
    <row r="271" spans="1:27" hidden="1" outlineLevel="1" x14ac:dyDescent="0.2">
      <c r="A271">
        <f t="shared" si="46"/>
        <v>2030</v>
      </c>
      <c r="B271" s="91">
        <v>47727</v>
      </c>
      <c r="C271" s="4">
        <f>RevReqDetR!Q271</f>
        <v>0</v>
      </c>
      <c r="D271" s="8">
        <f>RevReqDetR!U271</f>
        <v>0</v>
      </c>
      <c r="E271" s="4">
        <f t="shared" si="39"/>
        <v>0</v>
      </c>
      <c r="F271" s="131">
        <f>RevReqDetR!E271+RevReqDetR!V271</f>
        <v>0</v>
      </c>
      <c r="G271" s="4">
        <f>RevReqDetR!AG271</f>
        <v>0</v>
      </c>
      <c r="H271" s="131">
        <f t="shared" si="40"/>
        <v>0</v>
      </c>
      <c r="I271" s="8">
        <f>RevReqDetR!H271</f>
        <v>0</v>
      </c>
      <c r="J271" s="8">
        <f>RevReqDetR!M271</f>
        <v>0</v>
      </c>
      <c r="K271" s="131">
        <f t="shared" si="41"/>
        <v>0</v>
      </c>
      <c r="L271" s="8">
        <f>RevReqDetR!N271</f>
        <v>0</v>
      </c>
      <c r="M271" s="8">
        <f>RevReqDetR!AA271</f>
        <v>0</v>
      </c>
      <c r="N271" s="134">
        <f t="shared" si="42"/>
        <v>0</v>
      </c>
      <c r="O271" s="134">
        <f>RevReqDetR!AI271</f>
        <v>0</v>
      </c>
      <c r="P271" s="8">
        <f>RevReqDetR!K271</f>
        <v>0</v>
      </c>
      <c r="Q271" s="8">
        <f>RevReqDetR!T271</f>
        <v>0</v>
      </c>
      <c r="R271" s="8">
        <f>RevReqDetR!W271</f>
        <v>0</v>
      </c>
      <c r="S271" s="8">
        <f>RevReqDetR!X271</f>
        <v>0</v>
      </c>
      <c r="T271" s="8">
        <f>RevReqDetR!Y271</f>
        <v>0</v>
      </c>
      <c r="U271" s="134">
        <f t="shared" si="43"/>
        <v>0</v>
      </c>
      <c r="V271" s="134">
        <f>RevReqDetR!L271</f>
        <v>0</v>
      </c>
      <c r="W271" s="8">
        <f t="shared" si="44"/>
        <v>0</v>
      </c>
      <c r="Y271">
        <f t="shared" si="45"/>
        <v>54.2</v>
      </c>
      <c r="AA271" s="8">
        <f>W271-RevReqDetR!AJ271</f>
        <v>0</v>
      </c>
    </row>
    <row r="272" spans="1:27" hidden="1" outlineLevel="1" x14ac:dyDescent="0.2">
      <c r="A272">
        <f t="shared" si="46"/>
        <v>2030</v>
      </c>
      <c r="B272" s="91">
        <v>47757</v>
      </c>
      <c r="C272" s="4">
        <f>RevReqDetR!Q272</f>
        <v>0</v>
      </c>
      <c r="D272" s="8">
        <f>RevReqDetR!U272</f>
        <v>0</v>
      </c>
      <c r="E272" s="4">
        <f t="shared" si="39"/>
        <v>0</v>
      </c>
      <c r="F272" s="131">
        <f>RevReqDetR!E272+RevReqDetR!V272</f>
        <v>0</v>
      </c>
      <c r="G272" s="4">
        <f>RevReqDetR!AG272</f>
        <v>0</v>
      </c>
      <c r="H272" s="131">
        <f t="shared" si="40"/>
        <v>0</v>
      </c>
      <c r="I272" s="8">
        <f>RevReqDetR!H272</f>
        <v>0</v>
      </c>
      <c r="J272" s="8">
        <f>RevReqDetR!M272</f>
        <v>0</v>
      </c>
      <c r="K272" s="131">
        <f t="shared" si="41"/>
        <v>0</v>
      </c>
      <c r="L272" s="8">
        <f>RevReqDetR!N272</f>
        <v>0</v>
      </c>
      <c r="M272" s="8">
        <f>RevReqDetR!AA272</f>
        <v>0</v>
      </c>
      <c r="N272" s="134">
        <f t="shared" si="42"/>
        <v>0</v>
      </c>
      <c r="O272" s="134">
        <f>RevReqDetR!AI272</f>
        <v>0</v>
      </c>
      <c r="P272" s="8">
        <f>RevReqDetR!K272</f>
        <v>0</v>
      </c>
      <c r="Q272" s="8">
        <f>RevReqDetR!T272</f>
        <v>0</v>
      </c>
      <c r="R272" s="8">
        <f>RevReqDetR!W272</f>
        <v>0</v>
      </c>
      <c r="S272" s="8">
        <f>RevReqDetR!X272</f>
        <v>0</v>
      </c>
      <c r="T272" s="8">
        <f>RevReqDetR!Y272</f>
        <v>0</v>
      </c>
      <c r="U272" s="134">
        <f t="shared" si="43"/>
        <v>0</v>
      </c>
      <c r="V272" s="134">
        <f>RevReqDetR!L272</f>
        <v>0</v>
      </c>
      <c r="W272" s="8">
        <f t="shared" si="44"/>
        <v>0</v>
      </c>
      <c r="Y272">
        <f t="shared" si="45"/>
        <v>54.4</v>
      </c>
      <c r="AA272" s="8">
        <f>W272-RevReqDetR!AJ272</f>
        <v>0</v>
      </c>
    </row>
    <row r="273" spans="1:27" hidden="1" outlineLevel="1" x14ac:dyDescent="0.2">
      <c r="A273">
        <f t="shared" si="46"/>
        <v>2030</v>
      </c>
      <c r="B273" s="91">
        <v>47788</v>
      </c>
      <c r="C273" s="4">
        <f>RevReqDetR!Q273</f>
        <v>0</v>
      </c>
      <c r="D273" s="8">
        <f>RevReqDetR!U273</f>
        <v>0</v>
      </c>
      <c r="E273" s="4">
        <f t="shared" si="39"/>
        <v>0</v>
      </c>
      <c r="F273" s="131">
        <f>RevReqDetR!E273+RevReqDetR!V273</f>
        <v>0</v>
      </c>
      <c r="G273" s="4">
        <f>RevReqDetR!AG273</f>
        <v>0</v>
      </c>
      <c r="H273" s="131">
        <f t="shared" si="40"/>
        <v>0</v>
      </c>
      <c r="I273" s="8">
        <f>RevReqDetR!H273</f>
        <v>0</v>
      </c>
      <c r="J273" s="8">
        <f>RevReqDetR!M273</f>
        <v>0</v>
      </c>
      <c r="K273" s="131">
        <f t="shared" si="41"/>
        <v>0</v>
      </c>
      <c r="L273" s="8">
        <f>RevReqDetR!N273</f>
        <v>0</v>
      </c>
      <c r="M273" s="8">
        <f>RevReqDetR!AA273</f>
        <v>0</v>
      </c>
      <c r="N273" s="134">
        <f t="shared" si="42"/>
        <v>0</v>
      </c>
      <c r="O273" s="134">
        <f>RevReqDetR!AI273</f>
        <v>0</v>
      </c>
      <c r="P273" s="8">
        <f>RevReqDetR!K273</f>
        <v>0</v>
      </c>
      <c r="Q273" s="8">
        <f>RevReqDetR!T273</f>
        <v>0</v>
      </c>
      <c r="R273" s="8">
        <f>RevReqDetR!W273</f>
        <v>0</v>
      </c>
      <c r="S273" s="8">
        <f>RevReqDetR!X273</f>
        <v>0</v>
      </c>
      <c r="T273" s="8">
        <f>RevReqDetR!Y273</f>
        <v>0</v>
      </c>
      <c r="U273" s="134">
        <f t="shared" si="43"/>
        <v>0</v>
      </c>
      <c r="V273" s="134">
        <f>RevReqDetR!L273</f>
        <v>0</v>
      </c>
      <c r="W273" s="8">
        <f t="shared" si="44"/>
        <v>0</v>
      </c>
      <c r="Y273">
        <f t="shared" si="45"/>
        <v>54.6</v>
      </c>
      <c r="AA273" s="8">
        <f>W273-RevReqDetR!AJ273</f>
        <v>0</v>
      </c>
    </row>
    <row r="274" spans="1:27" hidden="1" outlineLevel="1" x14ac:dyDescent="0.2">
      <c r="A274">
        <f t="shared" si="46"/>
        <v>2030</v>
      </c>
      <c r="B274" s="91">
        <v>47818</v>
      </c>
      <c r="C274" s="4">
        <f>RevReqDetR!Q274</f>
        <v>0</v>
      </c>
      <c r="D274" s="8">
        <f>RevReqDetR!U274</f>
        <v>0</v>
      </c>
      <c r="E274" s="4">
        <f t="shared" si="39"/>
        <v>0</v>
      </c>
      <c r="F274" s="131">
        <f>RevReqDetR!E274+RevReqDetR!V274</f>
        <v>0</v>
      </c>
      <c r="G274" s="4">
        <f>RevReqDetR!AG274</f>
        <v>0</v>
      </c>
      <c r="H274" s="131">
        <f t="shared" si="40"/>
        <v>0</v>
      </c>
      <c r="I274" s="8">
        <f>RevReqDetR!H274</f>
        <v>0</v>
      </c>
      <c r="J274" s="8">
        <f>RevReqDetR!M274</f>
        <v>0</v>
      </c>
      <c r="K274" s="131">
        <f t="shared" si="41"/>
        <v>0</v>
      </c>
      <c r="L274" s="8">
        <f>RevReqDetR!N274</f>
        <v>0</v>
      </c>
      <c r="M274" s="8">
        <f>RevReqDetR!AA274</f>
        <v>0</v>
      </c>
      <c r="N274" s="134">
        <f t="shared" si="42"/>
        <v>0</v>
      </c>
      <c r="O274" s="134">
        <f>RevReqDetR!AI274</f>
        <v>0</v>
      </c>
      <c r="P274" s="8">
        <f>RevReqDetR!K274</f>
        <v>0</v>
      </c>
      <c r="Q274" s="8">
        <f>RevReqDetR!T274</f>
        <v>0</v>
      </c>
      <c r="R274" s="8">
        <f>RevReqDetR!W274</f>
        <v>0</v>
      </c>
      <c r="S274" s="8">
        <f>RevReqDetR!X274</f>
        <v>0</v>
      </c>
      <c r="T274" s="8">
        <f>RevReqDetR!Y274</f>
        <v>0</v>
      </c>
      <c r="U274" s="134">
        <f t="shared" si="43"/>
        <v>0</v>
      </c>
      <c r="V274" s="134">
        <f>RevReqDetR!L274</f>
        <v>0</v>
      </c>
      <c r="W274" s="8">
        <f t="shared" si="44"/>
        <v>0</v>
      </c>
      <c r="Y274">
        <f t="shared" si="45"/>
        <v>54.8</v>
      </c>
      <c r="AA274" s="8">
        <f>W274-RevReqDetR!AJ274</f>
        <v>0</v>
      </c>
    </row>
    <row r="275" spans="1:27" hidden="1" outlineLevel="1" x14ac:dyDescent="0.2">
      <c r="A275">
        <f t="shared" si="46"/>
        <v>2031</v>
      </c>
      <c r="B275" s="91">
        <v>47849</v>
      </c>
      <c r="C275" s="4">
        <f>RevReqDetR!Q275</f>
        <v>0</v>
      </c>
      <c r="D275" s="8">
        <f>RevReqDetR!U275</f>
        <v>0</v>
      </c>
      <c r="E275" s="4">
        <f t="shared" si="39"/>
        <v>0</v>
      </c>
      <c r="F275" s="131">
        <f>RevReqDetR!E275+RevReqDetR!V275</f>
        <v>0</v>
      </c>
      <c r="G275" s="4">
        <f>RevReqDetR!AG275</f>
        <v>0</v>
      </c>
      <c r="H275" s="131">
        <f t="shared" si="40"/>
        <v>0</v>
      </c>
      <c r="I275" s="8">
        <f>RevReqDetR!H275</f>
        <v>0</v>
      </c>
      <c r="J275" s="8">
        <f>RevReqDetR!M275</f>
        <v>0</v>
      </c>
      <c r="K275" s="131">
        <f t="shared" si="41"/>
        <v>0</v>
      </c>
      <c r="L275" s="8">
        <f>RevReqDetR!N275</f>
        <v>0</v>
      </c>
      <c r="M275" s="8">
        <f>RevReqDetR!AA275</f>
        <v>0</v>
      </c>
      <c r="N275" s="134">
        <f t="shared" si="42"/>
        <v>0</v>
      </c>
      <c r="O275" s="134">
        <f>RevReqDetR!AI275</f>
        <v>0</v>
      </c>
      <c r="P275" s="8">
        <f>RevReqDetR!K275</f>
        <v>0</v>
      </c>
      <c r="Q275" s="8">
        <f>RevReqDetR!T275</f>
        <v>0</v>
      </c>
      <c r="R275" s="8">
        <f>RevReqDetR!W275</f>
        <v>0</v>
      </c>
      <c r="S275" s="8">
        <f>RevReqDetR!X275</f>
        <v>0</v>
      </c>
      <c r="T275" s="8">
        <f>RevReqDetR!Y275</f>
        <v>0</v>
      </c>
      <c r="U275" s="134">
        <f t="shared" si="43"/>
        <v>0</v>
      </c>
      <c r="V275" s="134">
        <f>RevReqDetR!L275</f>
        <v>0</v>
      </c>
      <c r="W275" s="8">
        <f t="shared" si="44"/>
        <v>0</v>
      </c>
      <c r="Y275">
        <f t="shared" si="45"/>
        <v>55</v>
      </c>
      <c r="AA275" s="8">
        <f>W275-RevReqDetR!AJ275</f>
        <v>0</v>
      </c>
    </row>
    <row r="276" spans="1:27" hidden="1" outlineLevel="1" x14ac:dyDescent="0.2">
      <c r="A276">
        <f t="shared" si="46"/>
        <v>2031</v>
      </c>
      <c r="B276" s="91">
        <v>47880</v>
      </c>
      <c r="C276" s="4">
        <f>RevReqDetR!Q276</f>
        <v>0</v>
      </c>
      <c r="D276" s="8">
        <f>RevReqDetR!U276</f>
        <v>0</v>
      </c>
      <c r="E276" s="4">
        <f t="shared" si="39"/>
        <v>0</v>
      </c>
      <c r="F276" s="131">
        <f>RevReqDetR!E276+RevReqDetR!V276</f>
        <v>0</v>
      </c>
      <c r="G276" s="4">
        <f>RevReqDetR!AG276</f>
        <v>0</v>
      </c>
      <c r="H276" s="131">
        <f t="shared" si="40"/>
        <v>0</v>
      </c>
      <c r="I276" s="8">
        <f>RevReqDetR!H276</f>
        <v>0</v>
      </c>
      <c r="J276" s="8">
        <f>RevReqDetR!M276</f>
        <v>0</v>
      </c>
      <c r="K276" s="131">
        <f t="shared" si="41"/>
        <v>0</v>
      </c>
      <c r="L276" s="8">
        <f>RevReqDetR!N276</f>
        <v>0</v>
      </c>
      <c r="M276" s="8">
        <f>RevReqDetR!AA276</f>
        <v>0</v>
      </c>
      <c r="N276" s="134">
        <f t="shared" si="42"/>
        <v>0</v>
      </c>
      <c r="O276" s="134">
        <f>RevReqDetR!AI276</f>
        <v>0</v>
      </c>
      <c r="P276" s="8">
        <f>RevReqDetR!K276</f>
        <v>0</v>
      </c>
      <c r="Q276" s="8">
        <f>RevReqDetR!T276</f>
        <v>0</v>
      </c>
      <c r="R276" s="8">
        <f>RevReqDetR!W276</f>
        <v>0</v>
      </c>
      <c r="S276" s="8">
        <f>RevReqDetR!X276</f>
        <v>0</v>
      </c>
      <c r="T276" s="8">
        <f>RevReqDetR!Y276</f>
        <v>0</v>
      </c>
      <c r="U276" s="134">
        <f t="shared" si="43"/>
        <v>0</v>
      </c>
      <c r="V276" s="134">
        <f>RevReqDetR!L276</f>
        <v>0</v>
      </c>
      <c r="W276" s="8">
        <f t="shared" si="44"/>
        <v>0</v>
      </c>
      <c r="Y276">
        <f t="shared" si="45"/>
        <v>55.2</v>
      </c>
      <c r="AA276" s="8">
        <f>W276-RevReqDetR!AJ276</f>
        <v>0</v>
      </c>
    </row>
    <row r="277" spans="1:27" hidden="1" outlineLevel="1" x14ac:dyDescent="0.2">
      <c r="A277">
        <f t="shared" si="46"/>
        <v>2031</v>
      </c>
      <c r="B277" s="91">
        <v>47908</v>
      </c>
      <c r="C277" s="4">
        <f>RevReqDetR!Q277</f>
        <v>0</v>
      </c>
      <c r="D277" s="8">
        <f>RevReqDetR!U277</f>
        <v>0</v>
      </c>
      <c r="E277" s="4">
        <f t="shared" si="39"/>
        <v>0</v>
      </c>
      <c r="F277" s="131">
        <f>RevReqDetR!E277+RevReqDetR!V277</f>
        <v>0</v>
      </c>
      <c r="G277" s="4">
        <f>RevReqDetR!AG277</f>
        <v>0</v>
      </c>
      <c r="H277" s="131">
        <f t="shared" si="40"/>
        <v>0</v>
      </c>
      <c r="I277" s="8">
        <f>RevReqDetR!H277</f>
        <v>0</v>
      </c>
      <c r="J277" s="8">
        <f>RevReqDetR!M277</f>
        <v>0</v>
      </c>
      <c r="K277" s="131">
        <f t="shared" si="41"/>
        <v>0</v>
      </c>
      <c r="L277" s="8">
        <f>RevReqDetR!N277</f>
        <v>0</v>
      </c>
      <c r="M277" s="8">
        <f>RevReqDetR!AA277</f>
        <v>0</v>
      </c>
      <c r="N277" s="134">
        <f t="shared" si="42"/>
        <v>0</v>
      </c>
      <c r="O277" s="134">
        <f>RevReqDetR!AI277</f>
        <v>0</v>
      </c>
      <c r="P277" s="8">
        <f>RevReqDetR!K277</f>
        <v>0</v>
      </c>
      <c r="Q277" s="8">
        <f>RevReqDetR!T277</f>
        <v>0</v>
      </c>
      <c r="R277" s="8">
        <f>RevReqDetR!W277</f>
        <v>0</v>
      </c>
      <c r="S277" s="8">
        <f>RevReqDetR!X277</f>
        <v>0</v>
      </c>
      <c r="T277" s="8">
        <f>RevReqDetR!Y277</f>
        <v>0</v>
      </c>
      <c r="U277" s="134">
        <f t="shared" si="43"/>
        <v>0</v>
      </c>
      <c r="V277" s="134">
        <f>RevReqDetR!L277</f>
        <v>0</v>
      </c>
      <c r="W277" s="8">
        <f t="shared" si="44"/>
        <v>0</v>
      </c>
      <c r="Y277">
        <f t="shared" si="45"/>
        <v>55.4</v>
      </c>
      <c r="AA277" s="8">
        <f>W277-RevReqDetR!AJ277</f>
        <v>0</v>
      </c>
    </row>
    <row r="278" spans="1:27" hidden="1" outlineLevel="1" x14ac:dyDescent="0.2">
      <c r="A278">
        <f t="shared" si="46"/>
        <v>2031</v>
      </c>
      <c r="B278" s="91">
        <v>47939</v>
      </c>
      <c r="C278" s="4">
        <f>RevReqDetR!Q278</f>
        <v>0</v>
      </c>
      <c r="D278" s="8">
        <f>RevReqDetR!U278</f>
        <v>0</v>
      </c>
      <c r="E278" s="4">
        <f t="shared" si="39"/>
        <v>0</v>
      </c>
      <c r="F278" s="131">
        <f>RevReqDetR!E278+RevReqDetR!V278</f>
        <v>0</v>
      </c>
      <c r="G278" s="4">
        <f>RevReqDetR!AG278</f>
        <v>0</v>
      </c>
      <c r="H278" s="131">
        <f t="shared" si="40"/>
        <v>0</v>
      </c>
      <c r="I278" s="8">
        <f>RevReqDetR!H278</f>
        <v>0</v>
      </c>
      <c r="J278" s="8">
        <f>RevReqDetR!M278</f>
        <v>0</v>
      </c>
      <c r="K278" s="131">
        <f t="shared" si="41"/>
        <v>0</v>
      </c>
      <c r="L278" s="8">
        <f>RevReqDetR!N278</f>
        <v>0</v>
      </c>
      <c r="M278" s="8">
        <f>RevReqDetR!AA278</f>
        <v>0</v>
      </c>
      <c r="N278" s="134">
        <f t="shared" si="42"/>
        <v>0</v>
      </c>
      <c r="O278" s="134">
        <f>RevReqDetR!AI278</f>
        <v>0</v>
      </c>
      <c r="P278" s="8">
        <f>RevReqDetR!K278</f>
        <v>0</v>
      </c>
      <c r="Q278" s="8">
        <f>RevReqDetR!T278</f>
        <v>0</v>
      </c>
      <c r="R278" s="8">
        <f>RevReqDetR!W278</f>
        <v>0</v>
      </c>
      <c r="S278" s="8">
        <f>RevReqDetR!X278</f>
        <v>0</v>
      </c>
      <c r="T278" s="8">
        <f>RevReqDetR!Y278</f>
        <v>0</v>
      </c>
      <c r="U278" s="134">
        <f t="shared" si="43"/>
        <v>0</v>
      </c>
      <c r="V278" s="134">
        <f>RevReqDetR!L278</f>
        <v>0</v>
      </c>
      <c r="W278" s="8">
        <f t="shared" si="44"/>
        <v>0</v>
      </c>
      <c r="Y278">
        <f t="shared" si="45"/>
        <v>55.6</v>
      </c>
      <c r="AA278" s="8">
        <f>W278-RevReqDetR!AJ278</f>
        <v>0</v>
      </c>
    </row>
    <row r="279" spans="1:27" hidden="1" outlineLevel="1" x14ac:dyDescent="0.2">
      <c r="A279">
        <f t="shared" si="46"/>
        <v>2031</v>
      </c>
      <c r="B279" s="91">
        <v>47969</v>
      </c>
      <c r="C279" s="4">
        <f>RevReqDetR!Q279</f>
        <v>0</v>
      </c>
      <c r="D279" s="8">
        <f>RevReqDetR!U279</f>
        <v>0</v>
      </c>
      <c r="E279" s="4">
        <f t="shared" si="39"/>
        <v>0</v>
      </c>
      <c r="F279" s="131">
        <f>RevReqDetR!E279+RevReqDetR!V279</f>
        <v>0</v>
      </c>
      <c r="G279" s="4">
        <f>RevReqDetR!AG279</f>
        <v>0</v>
      </c>
      <c r="H279" s="131">
        <f t="shared" si="40"/>
        <v>0</v>
      </c>
      <c r="I279" s="8">
        <f>RevReqDetR!H279</f>
        <v>0</v>
      </c>
      <c r="J279" s="8">
        <f>RevReqDetR!M279</f>
        <v>0</v>
      </c>
      <c r="K279" s="131">
        <f t="shared" si="41"/>
        <v>0</v>
      </c>
      <c r="L279" s="8">
        <f>RevReqDetR!N279</f>
        <v>0</v>
      </c>
      <c r="M279" s="8">
        <f>RevReqDetR!AA279</f>
        <v>0</v>
      </c>
      <c r="N279" s="134">
        <f t="shared" si="42"/>
        <v>0</v>
      </c>
      <c r="O279" s="134">
        <f>RevReqDetR!AI279</f>
        <v>0</v>
      </c>
      <c r="P279" s="8">
        <f>RevReqDetR!K279</f>
        <v>0</v>
      </c>
      <c r="Q279" s="8">
        <f>RevReqDetR!T279</f>
        <v>0</v>
      </c>
      <c r="R279" s="8">
        <f>RevReqDetR!W279</f>
        <v>0</v>
      </c>
      <c r="S279" s="8">
        <f>RevReqDetR!X279</f>
        <v>0</v>
      </c>
      <c r="T279" s="8">
        <f>RevReqDetR!Y279</f>
        <v>0</v>
      </c>
      <c r="U279" s="134">
        <f t="shared" si="43"/>
        <v>0</v>
      </c>
      <c r="V279" s="134">
        <f>RevReqDetR!L279</f>
        <v>0</v>
      </c>
      <c r="W279" s="8">
        <f t="shared" si="44"/>
        <v>0</v>
      </c>
      <c r="Y279">
        <f t="shared" si="45"/>
        <v>55.8</v>
      </c>
      <c r="AA279" s="8">
        <f>W279-RevReqDetR!AJ279</f>
        <v>0</v>
      </c>
    </row>
    <row r="280" spans="1:27" hidden="1" outlineLevel="1" x14ac:dyDescent="0.2">
      <c r="A280">
        <f t="shared" si="46"/>
        <v>2031</v>
      </c>
      <c r="B280" s="91">
        <v>48000</v>
      </c>
      <c r="C280" s="4">
        <f>RevReqDetR!Q280</f>
        <v>0</v>
      </c>
      <c r="D280" s="8">
        <f>RevReqDetR!U280</f>
        <v>0</v>
      </c>
      <c r="E280" s="4">
        <f t="shared" ref="E280:E311" si="47">C280+D280</f>
        <v>0</v>
      </c>
      <c r="F280" s="131">
        <f>RevReqDetR!E280+RevReqDetR!V280</f>
        <v>0</v>
      </c>
      <c r="G280" s="4">
        <f>RevReqDetR!AG280</f>
        <v>0</v>
      </c>
      <c r="H280" s="131">
        <f t="shared" ref="H280:H311" si="48">(G279+G280)/2*$J$4</f>
        <v>0</v>
      </c>
      <c r="I280" s="8">
        <f>RevReqDetR!H280</f>
        <v>0</v>
      </c>
      <c r="J280" s="8">
        <f>RevReqDetR!M280</f>
        <v>0</v>
      </c>
      <c r="K280" s="131">
        <f t="shared" ref="K280:K311" si="49">I280-J280</f>
        <v>0</v>
      </c>
      <c r="L280" s="8">
        <f>RevReqDetR!N280</f>
        <v>0</v>
      </c>
      <c r="M280" s="8">
        <f>RevReqDetR!AA280</f>
        <v>0</v>
      </c>
      <c r="N280" s="134">
        <f t="shared" ref="N280:N311" si="50">L280+M280</f>
        <v>0</v>
      </c>
      <c r="O280" s="134">
        <f>RevReqDetR!AI280</f>
        <v>0</v>
      </c>
      <c r="P280" s="8">
        <f>RevReqDetR!K280</f>
        <v>0</v>
      </c>
      <c r="Q280" s="8">
        <f>RevReqDetR!T280</f>
        <v>0</v>
      </c>
      <c r="R280" s="8">
        <f>RevReqDetR!W280</f>
        <v>0</v>
      </c>
      <c r="S280" s="8">
        <f>RevReqDetR!X280</f>
        <v>0</v>
      </c>
      <c r="T280" s="8">
        <f>RevReqDetR!Y280</f>
        <v>0</v>
      </c>
      <c r="U280" s="134">
        <f t="shared" ref="U280:U311" si="51">P280+Q280-R280+S280-T280</f>
        <v>0</v>
      </c>
      <c r="V280" s="134">
        <f>RevReqDetR!L280</f>
        <v>0</v>
      </c>
      <c r="W280" s="8">
        <f t="shared" si="44"/>
        <v>0</v>
      </c>
      <c r="Y280">
        <f t="shared" si="45"/>
        <v>56</v>
      </c>
      <c r="AA280" s="8">
        <f>W280-RevReqDetR!AJ280</f>
        <v>0</v>
      </c>
    </row>
    <row r="281" spans="1:27" hidden="1" outlineLevel="1" x14ac:dyDescent="0.2">
      <c r="A281">
        <f t="shared" si="46"/>
        <v>2031</v>
      </c>
      <c r="B281" s="91">
        <v>48030</v>
      </c>
      <c r="C281" s="4">
        <f>RevReqDetR!Q281</f>
        <v>0</v>
      </c>
      <c r="D281" s="8">
        <f>RevReqDetR!U281</f>
        <v>0</v>
      </c>
      <c r="E281" s="4">
        <f t="shared" si="47"/>
        <v>0</v>
      </c>
      <c r="F281" s="131">
        <f>RevReqDetR!E281+RevReqDetR!V281</f>
        <v>0</v>
      </c>
      <c r="G281" s="4">
        <f>RevReqDetR!AG281</f>
        <v>0</v>
      </c>
      <c r="H281" s="131">
        <f t="shared" si="48"/>
        <v>0</v>
      </c>
      <c r="I281" s="8">
        <f>RevReqDetR!H281</f>
        <v>0</v>
      </c>
      <c r="J281" s="8">
        <f>RevReqDetR!M281</f>
        <v>0</v>
      </c>
      <c r="K281" s="131">
        <f t="shared" si="49"/>
        <v>0</v>
      </c>
      <c r="L281" s="8">
        <f>RevReqDetR!N281</f>
        <v>0</v>
      </c>
      <c r="M281" s="8">
        <f>RevReqDetR!AA281</f>
        <v>0</v>
      </c>
      <c r="N281" s="134">
        <f t="shared" si="50"/>
        <v>0</v>
      </c>
      <c r="O281" s="134">
        <f>RevReqDetR!AI281</f>
        <v>0</v>
      </c>
      <c r="P281" s="8">
        <f>RevReqDetR!K281</f>
        <v>0</v>
      </c>
      <c r="Q281" s="8">
        <f>RevReqDetR!T281</f>
        <v>0</v>
      </c>
      <c r="R281" s="8">
        <f>RevReqDetR!W281</f>
        <v>0</v>
      </c>
      <c r="S281" s="8">
        <f>RevReqDetR!X281</f>
        <v>0</v>
      </c>
      <c r="T281" s="8">
        <f>RevReqDetR!Y281</f>
        <v>0</v>
      </c>
      <c r="U281" s="134">
        <f t="shared" si="51"/>
        <v>0</v>
      </c>
      <c r="V281" s="134">
        <f>RevReqDetR!L281</f>
        <v>0</v>
      </c>
      <c r="W281" s="8">
        <f t="shared" si="44"/>
        <v>0</v>
      </c>
      <c r="Y281">
        <f t="shared" si="45"/>
        <v>56.2</v>
      </c>
      <c r="AA281" s="8">
        <f>W281-RevReqDetR!AJ281</f>
        <v>0</v>
      </c>
    </row>
    <row r="282" spans="1:27" hidden="1" outlineLevel="1" x14ac:dyDescent="0.2">
      <c r="A282">
        <f t="shared" si="46"/>
        <v>2031</v>
      </c>
      <c r="B282" s="91">
        <v>48061</v>
      </c>
      <c r="C282" s="4">
        <f>RevReqDetR!Q282</f>
        <v>0</v>
      </c>
      <c r="D282" s="8">
        <f>RevReqDetR!U282</f>
        <v>0</v>
      </c>
      <c r="E282" s="4">
        <f t="shared" si="47"/>
        <v>0</v>
      </c>
      <c r="F282" s="131">
        <f>RevReqDetR!E282+RevReqDetR!V282</f>
        <v>0</v>
      </c>
      <c r="G282" s="4">
        <f>RevReqDetR!AG282</f>
        <v>0</v>
      </c>
      <c r="H282" s="131">
        <f t="shared" si="48"/>
        <v>0</v>
      </c>
      <c r="I282" s="8">
        <f>RevReqDetR!H282</f>
        <v>0</v>
      </c>
      <c r="J282" s="8">
        <f>RevReqDetR!M282</f>
        <v>0</v>
      </c>
      <c r="K282" s="131">
        <f t="shared" si="49"/>
        <v>0</v>
      </c>
      <c r="L282" s="8">
        <f>RevReqDetR!N282</f>
        <v>0</v>
      </c>
      <c r="M282" s="8">
        <f>RevReqDetR!AA282</f>
        <v>0</v>
      </c>
      <c r="N282" s="134">
        <f t="shared" si="50"/>
        <v>0</v>
      </c>
      <c r="O282" s="134">
        <f>RevReqDetR!AI282</f>
        <v>0</v>
      </c>
      <c r="P282" s="8">
        <f>RevReqDetR!K282</f>
        <v>0</v>
      </c>
      <c r="Q282" s="8">
        <f>RevReqDetR!T282</f>
        <v>0</v>
      </c>
      <c r="R282" s="8">
        <f>RevReqDetR!W282</f>
        <v>0</v>
      </c>
      <c r="S282" s="8">
        <f>RevReqDetR!X282</f>
        <v>0</v>
      </c>
      <c r="T282" s="8">
        <f>RevReqDetR!Y282</f>
        <v>0</v>
      </c>
      <c r="U282" s="134">
        <f t="shared" si="51"/>
        <v>0</v>
      </c>
      <c r="V282" s="134">
        <f>RevReqDetR!L282</f>
        <v>0</v>
      </c>
      <c r="W282" s="8">
        <f t="shared" si="44"/>
        <v>0</v>
      </c>
      <c r="Y282">
        <f t="shared" si="45"/>
        <v>56.4</v>
      </c>
      <c r="AA282" s="8">
        <f>W282-RevReqDetR!AJ282</f>
        <v>0</v>
      </c>
    </row>
    <row r="283" spans="1:27" hidden="1" outlineLevel="1" x14ac:dyDescent="0.2">
      <c r="A283">
        <f t="shared" si="46"/>
        <v>2031</v>
      </c>
      <c r="B283" s="91">
        <v>48092</v>
      </c>
      <c r="C283" s="4">
        <f>RevReqDetR!Q283</f>
        <v>0</v>
      </c>
      <c r="D283" s="8">
        <f>RevReqDetR!U283</f>
        <v>0</v>
      </c>
      <c r="E283" s="4">
        <f t="shared" si="47"/>
        <v>0</v>
      </c>
      <c r="F283" s="131">
        <f>RevReqDetR!E283+RevReqDetR!V283</f>
        <v>0</v>
      </c>
      <c r="G283" s="4">
        <f>RevReqDetR!AG283</f>
        <v>0</v>
      </c>
      <c r="H283" s="131">
        <f t="shared" si="48"/>
        <v>0</v>
      </c>
      <c r="I283" s="8">
        <f>RevReqDetR!H283</f>
        <v>0</v>
      </c>
      <c r="J283" s="8">
        <f>RevReqDetR!M283</f>
        <v>0</v>
      </c>
      <c r="K283" s="131">
        <f t="shared" si="49"/>
        <v>0</v>
      </c>
      <c r="L283" s="8">
        <f>RevReqDetR!N283</f>
        <v>0</v>
      </c>
      <c r="M283" s="8">
        <f>RevReqDetR!AA283</f>
        <v>0</v>
      </c>
      <c r="N283" s="134">
        <f t="shared" si="50"/>
        <v>0</v>
      </c>
      <c r="O283" s="134">
        <f>RevReqDetR!AI283</f>
        <v>0</v>
      </c>
      <c r="P283" s="8">
        <f>RevReqDetR!K283</f>
        <v>0</v>
      </c>
      <c r="Q283" s="8">
        <f>RevReqDetR!T283</f>
        <v>0</v>
      </c>
      <c r="R283" s="8">
        <f>RevReqDetR!W283</f>
        <v>0</v>
      </c>
      <c r="S283" s="8">
        <f>RevReqDetR!X283</f>
        <v>0</v>
      </c>
      <c r="T283" s="8">
        <f>RevReqDetR!Y283</f>
        <v>0</v>
      </c>
      <c r="U283" s="134">
        <f t="shared" si="51"/>
        <v>0</v>
      </c>
      <c r="V283" s="134">
        <f>RevReqDetR!L283</f>
        <v>0</v>
      </c>
      <c r="W283" s="8">
        <f t="shared" si="44"/>
        <v>0</v>
      </c>
      <c r="Y283">
        <f t="shared" si="45"/>
        <v>56.6</v>
      </c>
      <c r="AA283" s="8">
        <f>W283-RevReqDetR!AJ283</f>
        <v>0</v>
      </c>
    </row>
    <row r="284" spans="1:27" hidden="1" outlineLevel="1" x14ac:dyDescent="0.2">
      <c r="A284">
        <f t="shared" si="46"/>
        <v>2031</v>
      </c>
      <c r="B284" s="91">
        <v>48122</v>
      </c>
      <c r="C284" s="4">
        <f>RevReqDetR!Q284</f>
        <v>0</v>
      </c>
      <c r="D284" s="8">
        <f>RevReqDetR!U284</f>
        <v>0</v>
      </c>
      <c r="E284" s="4">
        <f t="shared" si="47"/>
        <v>0</v>
      </c>
      <c r="F284" s="131">
        <f>RevReqDetR!E284+RevReqDetR!V284</f>
        <v>0</v>
      </c>
      <c r="G284" s="4">
        <f>RevReqDetR!AG284</f>
        <v>0</v>
      </c>
      <c r="H284" s="131">
        <f t="shared" si="48"/>
        <v>0</v>
      </c>
      <c r="I284" s="8">
        <f>RevReqDetR!H284</f>
        <v>0</v>
      </c>
      <c r="J284" s="8">
        <f>RevReqDetR!M284</f>
        <v>0</v>
      </c>
      <c r="K284" s="131">
        <f t="shared" si="49"/>
        <v>0</v>
      </c>
      <c r="L284" s="8">
        <f>RevReqDetR!N284</f>
        <v>0</v>
      </c>
      <c r="M284" s="8">
        <f>RevReqDetR!AA284</f>
        <v>0</v>
      </c>
      <c r="N284" s="134">
        <f t="shared" si="50"/>
        <v>0</v>
      </c>
      <c r="O284" s="134">
        <f>RevReqDetR!AI284</f>
        <v>0</v>
      </c>
      <c r="P284" s="8">
        <f>RevReqDetR!K284</f>
        <v>0</v>
      </c>
      <c r="Q284" s="8">
        <f>RevReqDetR!T284</f>
        <v>0</v>
      </c>
      <c r="R284" s="8">
        <f>RevReqDetR!W284</f>
        <v>0</v>
      </c>
      <c r="S284" s="8">
        <f>RevReqDetR!X284</f>
        <v>0</v>
      </c>
      <c r="T284" s="8">
        <f>RevReqDetR!Y284</f>
        <v>0</v>
      </c>
      <c r="U284" s="134">
        <f t="shared" si="51"/>
        <v>0</v>
      </c>
      <c r="V284" s="134">
        <f>RevReqDetR!L284</f>
        <v>0</v>
      </c>
      <c r="W284" s="8">
        <f t="shared" si="44"/>
        <v>0</v>
      </c>
      <c r="Y284">
        <f t="shared" si="45"/>
        <v>56.8</v>
      </c>
      <c r="AA284" s="8">
        <f>W284-RevReqDetR!AJ284</f>
        <v>0</v>
      </c>
    </row>
    <row r="285" spans="1:27" hidden="1" outlineLevel="1" x14ac:dyDescent="0.2">
      <c r="A285">
        <f t="shared" si="46"/>
        <v>2031</v>
      </c>
      <c r="B285" s="91">
        <v>48153</v>
      </c>
      <c r="C285" s="4">
        <f>RevReqDetR!Q285</f>
        <v>0</v>
      </c>
      <c r="D285" s="8">
        <f>RevReqDetR!U285</f>
        <v>0</v>
      </c>
      <c r="E285" s="4">
        <f t="shared" si="47"/>
        <v>0</v>
      </c>
      <c r="F285" s="131">
        <f>RevReqDetR!E285+RevReqDetR!V285</f>
        <v>0</v>
      </c>
      <c r="G285" s="4">
        <f>RevReqDetR!AG285</f>
        <v>0</v>
      </c>
      <c r="H285" s="131">
        <f t="shared" si="48"/>
        <v>0</v>
      </c>
      <c r="I285" s="8">
        <f>RevReqDetR!H285</f>
        <v>0</v>
      </c>
      <c r="J285" s="8">
        <f>RevReqDetR!M285</f>
        <v>0</v>
      </c>
      <c r="K285" s="131">
        <f t="shared" si="49"/>
        <v>0</v>
      </c>
      <c r="L285" s="8">
        <f>RevReqDetR!N285</f>
        <v>0</v>
      </c>
      <c r="M285" s="8">
        <f>RevReqDetR!AA285</f>
        <v>0</v>
      </c>
      <c r="N285" s="134">
        <f t="shared" si="50"/>
        <v>0</v>
      </c>
      <c r="O285" s="134">
        <f>RevReqDetR!AI285</f>
        <v>0</v>
      </c>
      <c r="P285" s="8">
        <f>RevReqDetR!K285</f>
        <v>0</v>
      </c>
      <c r="Q285" s="8">
        <f>RevReqDetR!T285</f>
        <v>0</v>
      </c>
      <c r="R285" s="8">
        <f>RevReqDetR!W285</f>
        <v>0</v>
      </c>
      <c r="S285" s="8">
        <f>RevReqDetR!X285</f>
        <v>0</v>
      </c>
      <c r="T285" s="8">
        <f>RevReqDetR!Y285</f>
        <v>0</v>
      </c>
      <c r="U285" s="134">
        <f t="shared" si="51"/>
        <v>0</v>
      </c>
      <c r="V285" s="134">
        <f>RevReqDetR!L285</f>
        <v>0</v>
      </c>
      <c r="W285" s="8">
        <f t="shared" si="44"/>
        <v>0</v>
      </c>
      <c r="Y285">
        <f t="shared" si="45"/>
        <v>57</v>
      </c>
      <c r="AA285" s="8">
        <f>W285-RevReqDetR!AJ285</f>
        <v>0</v>
      </c>
    </row>
    <row r="286" spans="1:27" hidden="1" outlineLevel="1" x14ac:dyDescent="0.2">
      <c r="A286">
        <f t="shared" si="46"/>
        <v>2031</v>
      </c>
      <c r="B286" s="91">
        <v>48183</v>
      </c>
      <c r="C286" s="4">
        <f>RevReqDetR!Q286</f>
        <v>0</v>
      </c>
      <c r="D286" s="8">
        <f>RevReqDetR!U286</f>
        <v>0</v>
      </c>
      <c r="E286" s="4">
        <f t="shared" si="47"/>
        <v>0</v>
      </c>
      <c r="F286" s="131">
        <f>RevReqDetR!E286+RevReqDetR!V286</f>
        <v>0</v>
      </c>
      <c r="G286" s="4">
        <f>RevReqDetR!AG286</f>
        <v>0</v>
      </c>
      <c r="H286" s="131">
        <f t="shared" si="48"/>
        <v>0</v>
      </c>
      <c r="I286" s="8">
        <f>RevReqDetR!H286</f>
        <v>0</v>
      </c>
      <c r="J286" s="8">
        <f>RevReqDetR!M286</f>
        <v>0</v>
      </c>
      <c r="K286" s="131">
        <f t="shared" si="49"/>
        <v>0</v>
      </c>
      <c r="L286" s="8">
        <f>RevReqDetR!N286</f>
        <v>0</v>
      </c>
      <c r="M286" s="8">
        <f>RevReqDetR!AA286</f>
        <v>0</v>
      </c>
      <c r="N286" s="134">
        <f t="shared" si="50"/>
        <v>0</v>
      </c>
      <c r="O286" s="134">
        <f>RevReqDetR!AI286</f>
        <v>0</v>
      </c>
      <c r="P286" s="8">
        <f>RevReqDetR!K286</f>
        <v>0</v>
      </c>
      <c r="Q286" s="8">
        <f>RevReqDetR!T286</f>
        <v>0</v>
      </c>
      <c r="R286" s="8">
        <f>RevReqDetR!W286</f>
        <v>0</v>
      </c>
      <c r="S286" s="8">
        <f>RevReqDetR!X286</f>
        <v>0</v>
      </c>
      <c r="T286" s="8">
        <f>RevReqDetR!Y286</f>
        <v>0</v>
      </c>
      <c r="U286" s="134">
        <f t="shared" si="51"/>
        <v>0</v>
      </c>
      <c r="V286" s="134">
        <f>RevReqDetR!L286</f>
        <v>0</v>
      </c>
      <c r="W286" s="8">
        <f t="shared" si="44"/>
        <v>0</v>
      </c>
      <c r="Y286">
        <f t="shared" si="45"/>
        <v>57.2</v>
      </c>
      <c r="AA286" s="8">
        <f>W286-RevReqDetR!AJ286</f>
        <v>0</v>
      </c>
    </row>
    <row r="287" spans="1:27" hidden="1" outlineLevel="1" x14ac:dyDescent="0.2">
      <c r="A287">
        <f t="shared" si="46"/>
        <v>2032</v>
      </c>
      <c r="B287" s="91">
        <v>48214</v>
      </c>
      <c r="C287" s="4">
        <f>RevReqDetR!Q287</f>
        <v>0</v>
      </c>
      <c r="D287" s="8">
        <f>RevReqDetR!U287</f>
        <v>0</v>
      </c>
      <c r="E287" s="4">
        <f t="shared" si="47"/>
        <v>0</v>
      </c>
      <c r="F287" s="131">
        <f>RevReqDetR!E287+RevReqDetR!V287</f>
        <v>0</v>
      </c>
      <c r="G287" s="4">
        <f>RevReqDetR!AG287</f>
        <v>0</v>
      </c>
      <c r="H287" s="131">
        <f t="shared" si="48"/>
        <v>0</v>
      </c>
      <c r="I287" s="8">
        <f>RevReqDetR!H287</f>
        <v>0</v>
      </c>
      <c r="J287" s="8">
        <f>RevReqDetR!M287</f>
        <v>0</v>
      </c>
      <c r="K287" s="131">
        <f t="shared" si="49"/>
        <v>0</v>
      </c>
      <c r="L287" s="8">
        <f>RevReqDetR!N287</f>
        <v>0</v>
      </c>
      <c r="M287" s="8">
        <f>RevReqDetR!AA287</f>
        <v>0</v>
      </c>
      <c r="N287" s="134">
        <f t="shared" si="50"/>
        <v>0</v>
      </c>
      <c r="O287" s="134">
        <f>RevReqDetR!AI287</f>
        <v>0</v>
      </c>
      <c r="P287" s="8">
        <f>RevReqDetR!K287</f>
        <v>0</v>
      </c>
      <c r="Q287" s="8">
        <f>RevReqDetR!T287</f>
        <v>0</v>
      </c>
      <c r="R287" s="8">
        <f>RevReqDetR!W287</f>
        <v>0</v>
      </c>
      <c r="S287" s="8">
        <f>RevReqDetR!X287</f>
        <v>0</v>
      </c>
      <c r="T287" s="8">
        <f>RevReqDetR!Y287</f>
        <v>0</v>
      </c>
      <c r="U287" s="134">
        <f t="shared" si="51"/>
        <v>0</v>
      </c>
      <c r="V287" s="134">
        <f>RevReqDetR!L287</f>
        <v>0</v>
      </c>
      <c r="W287" s="8">
        <f t="shared" si="44"/>
        <v>0</v>
      </c>
      <c r="Y287">
        <f t="shared" si="45"/>
        <v>57.4</v>
      </c>
      <c r="AA287" s="8">
        <f>W287-RevReqDetR!AJ287</f>
        <v>0</v>
      </c>
    </row>
    <row r="288" spans="1:27" hidden="1" outlineLevel="1" x14ac:dyDescent="0.2">
      <c r="A288">
        <f t="shared" si="46"/>
        <v>2032</v>
      </c>
      <c r="B288" s="91">
        <v>48245</v>
      </c>
      <c r="C288" s="4">
        <f>RevReqDetR!Q288</f>
        <v>0</v>
      </c>
      <c r="D288" s="8">
        <f>RevReqDetR!U288</f>
        <v>0</v>
      </c>
      <c r="E288" s="4">
        <f t="shared" si="47"/>
        <v>0</v>
      </c>
      <c r="F288" s="131">
        <f>RevReqDetR!E288+RevReqDetR!V288</f>
        <v>0</v>
      </c>
      <c r="G288" s="4">
        <f>RevReqDetR!AG288</f>
        <v>0</v>
      </c>
      <c r="H288" s="131">
        <f t="shared" si="48"/>
        <v>0</v>
      </c>
      <c r="I288" s="8">
        <f>RevReqDetR!H288</f>
        <v>0</v>
      </c>
      <c r="J288" s="8">
        <f>RevReqDetR!M288</f>
        <v>0</v>
      </c>
      <c r="K288" s="131">
        <f t="shared" si="49"/>
        <v>0</v>
      </c>
      <c r="L288" s="8">
        <f>RevReqDetR!N288</f>
        <v>0</v>
      </c>
      <c r="M288" s="8">
        <f>RevReqDetR!AA288</f>
        <v>0</v>
      </c>
      <c r="N288" s="134">
        <f t="shared" si="50"/>
        <v>0</v>
      </c>
      <c r="O288" s="134">
        <f>RevReqDetR!AI288</f>
        <v>0</v>
      </c>
      <c r="P288" s="8">
        <f>RevReqDetR!K288</f>
        <v>0</v>
      </c>
      <c r="Q288" s="8">
        <f>RevReqDetR!T288</f>
        <v>0</v>
      </c>
      <c r="R288" s="8">
        <f>RevReqDetR!W288</f>
        <v>0</v>
      </c>
      <c r="S288" s="8">
        <f>RevReqDetR!X288</f>
        <v>0</v>
      </c>
      <c r="T288" s="8">
        <f>RevReqDetR!Y288</f>
        <v>0</v>
      </c>
      <c r="U288" s="134">
        <f t="shared" si="51"/>
        <v>0</v>
      </c>
      <c r="V288" s="134">
        <f>RevReqDetR!L288</f>
        <v>0</v>
      </c>
      <c r="W288" s="8">
        <f t="shared" si="44"/>
        <v>0</v>
      </c>
      <c r="Y288">
        <f t="shared" si="45"/>
        <v>57.6</v>
      </c>
      <c r="AA288" s="8">
        <f>W288-RevReqDetR!AJ288</f>
        <v>0</v>
      </c>
    </row>
    <row r="289" spans="1:27" hidden="1" outlineLevel="1" x14ac:dyDescent="0.2">
      <c r="A289">
        <f t="shared" si="46"/>
        <v>2032</v>
      </c>
      <c r="B289" s="91">
        <v>48274</v>
      </c>
      <c r="C289" s="4">
        <f>RevReqDetR!Q289</f>
        <v>0</v>
      </c>
      <c r="D289" s="8">
        <f>RevReqDetR!U289</f>
        <v>0</v>
      </c>
      <c r="E289" s="4">
        <f t="shared" si="47"/>
        <v>0</v>
      </c>
      <c r="F289" s="131">
        <f>RevReqDetR!E289+RevReqDetR!V289</f>
        <v>0</v>
      </c>
      <c r="G289" s="4">
        <f>RevReqDetR!AG289</f>
        <v>0</v>
      </c>
      <c r="H289" s="131">
        <f t="shared" si="48"/>
        <v>0</v>
      </c>
      <c r="I289" s="8">
        <f>RevReqDetR!H289</f>
        <v>0</v>
      </c>
      <c r="J289" s="8">
        <f>RevReqDetR!M289</f>
        <v>0</v>
      </c>
      <c r="K289" s="131">
        <f t="shared" si="49"/>
        <v>0</v>
      </c>
      <c r="L289" s="8">
        <f>RevReqDetR!N289</f>
        <v>0</v>
      </c>
      <c r="M289" s="8">
        <f>RevReqDetR!AA289</f>
        <v>0</v>
      </c>
      <c r="N289" s="134">
        <f t="shared" si="50"/>
        <v>0</v>
      </c>
      <c r="O289" s="134">
        <f>RevReqDetR!AI289</f>
        <v>0</v>
      </c>
      <c r="P289" s="8">
        <f>RevReqDetR!K289</f>
        <v>0</v>
      </c>
      <c r="Q289" s="8">
        <f>RevReqDetR!T289</f>
        <v>0</v>
      </c>
      <c r="R289" s="8">
        <f>RevReqDetR!W289</f>
        <v>0</v>
      </c>
      <c r="S289" s="8">
        <f>RevReqDetR!X289</f>
        <v>0</v>
      </c>
      <c r="T289" s="8">
        <f>RevReqDetR!Y289</f>
        <v>0</v>
      </c>
      <c r="U289" s="134">
        <f t="shared" si="51"/>
        <v>0</v>
      </c>
      <c r="V289" s="134">
        <f>RevReqDetR!L289</f>
        <v>0</v>
      </c>
      <c r="W289" s="8">
        <f t="shared" si="44"/>
        <v>0</v>
      </c>
      <c r="Y289">
        <f t="shared" si="45"/>
        <v>57.8</v>
      </c>
      <c r="AA289" s="8">
        <f>W289-RevReqDetR!AJ289</f>
        <v>0</v>
      </c>
    </row>
    <row r="290" spans="1:27" hidden="1" outlineLevel="1" x14ac:dyDescent="0.2">
      <c r="A290">
        <f t="shared" si="46"/>
        <v>2032</v>
      </c>
      <c r="B290" s="91">
        <v>48305</v>
      </c>
      <c r="C290" s="4">
        <f>RevReqDetR!Q290</f>
        <v>0</v>
      </c>
      <c r="D290" s="8">
        <f>RevReqDetR!U290</f>
        <v>0</v>
      </c>
      <c r="E290" s="4">
        <f t="shared" si="47"/>
        <v>0</v>
      </c>
      <c r="F290" s="131">
        <f>RevReqDetR!E290+RevReqDetR!V290</f>
        <v>0</v>
      </c>
      <c r="G290" s="4">
        <f>RevReqDetR!AG290</f>
        <v>0</v>
      </c>
      <c r="H290" s="131">
        <f t="shared" si="48"/>
        <v>0</v>
      </c>
      <c r="I290" s="8">
        <f>RevReqDetR!H290</f>
        <v>0</v>
      </c>
      <c r="J290" s="8">
        <f>RevReqDetR!M290</f>
        <v>0</v>
      </c>
      <c r="K290" s="131">
        <f t="shared" si="49"/>
        <v>0</v>
      </c>
      <c r="L290" s="8">
        <f>RevReqDetR!N290</f>
        <v>0</v>
      </c>
      <c r="M290" s="8">
        <f>RevReqDetR!AA290</f>
        <v>0</v>
      </c>
      <c r="N290" s="134">
        <f t="shared" si="50"/>
        <v>0</v>
      </c>
      <c r="O290" s="134">
        <f>RevReqDetR!AI290</f>
        <v>0</v>
      </c>
      <c r="P290" s="8">
        <f>RevReqDetR!K290</f>
        <v>0</v>
      </c>
      <c r="Q290" s="8">
        <f>RevReqDetR!T290</f>
        <v>0</v>
      </c>
      <c r="R290" s="8">
        <f>RevReqDetR!W290</f>
        <v>0</v>
      </c>
      <c r="S290" s="8">
        <f>RevReqDetR!X290</f>
        <v>0</v>
      </c>
      <c r="T290" s="8">
        <f>RevReqDetR!Y290</f>
        <v>0</v>
      </c>
      <c r="U290" s="134">
        <f t="shared" si="51"/>
        <v>0</v>
      </c>
      <c r="V290" s="134">
        <f>RevReqDetR!L290</f>
        <v>0</v>
      </c>
      <c r="W290" s="8">
        <f t="shared" si="44"/>
        <v>0</v>
      </c>
      <c r="Y290">
        <f t="shared" si="45"/>
        <v>58</v>
      </c>
      <c r="AA290" s="8">
        <f>W290-RevReqDetR!AJ290</f>
        <v>0</v>
      </c>
    </row>
    <row r="291" spans="1:27" hidden="1" outlineLevel="1" x14ac:dyDescent="0.2">
      <c r="A291">
        <f t="shared" si="46"/>
        <v>2032</v>
      </c>
      <c r="B291" s="91">
        <v>48335</v>
      </c>
      <c r="C291" s="4">
        <f>RevReqDetR!Q291</f>
        <v>0</v>
      </c>
      <c r="D291" s="8">
        <f>RevReqDetR!U291</f>
        <v>0</v>
      </c>
      <c r="E291" s="4">
        <f t="shared" si="47"/>
        <v>0</v>
      </c>
      <c r="F291" s="131">
        <f>RevReqDetR!E291+RevReqDetR!V291</f>
        <v>0</v>
      </c>
      <c r="G291" s="4">
        <f>RevReqDetR!AG291</f>
        <v>0</v>
      </c>
      <c r="H291" s="131">
        <f t="shared" si="48"/>
        <v>0</v>
      </c>
      <c r="I291" s="8">
        <f>RevReqDetR!H291</f>
        <v>0</v>
      </c>
      <c r="J291" s="8">
        <f>RevReqDetR!M291</f>
        <v>0</v>
      </c>
      <c r="K291" s="131">
        <f t="shared" si="49"/>
        <v>0</v>
      </c>
      <c r="L291" s="8">
        <f>RevReqDetR!N291</f>
        <v>0</v>
      </c>
      <c r="M291" s="8">
        <f>RevReqDetR!AA291</f>
        <v>0</v>
      </c>
      <c r="N291" s="134">
        <f t="shared" si="50"/>
        <v>0</v>
      </c>
      <c r="O291" s="134">
        <f>RevReqDetR!AI291</f>
        <v>0</v>
      </c>
      <c r="P291" s="8">
        <f>RevReqDetR!K291</f>
        <v>0</v>
      </c>
      <c r="Q291" s="8">
        <f>RevReqDetR!T291</f>
        <v>0</v>
      </c>
      <c r="R291" s="8">
        <f>RevReqDetR!W291</f>
        <v>0</v>
      </c>
      <c r="S291" s="8">
        <f>RevReqDetR!X291</f>
        <v>0</v>
      </c>
      <c r="T291" s="8">
        <f>RevReqDetR!Y291</f>
        <v>0</v>
      </c>
      <c r="U291" s="134">
        <f t="shared" si="51"/>
        <v>0</v>
      </c>
      <c r="V291" s="134">
        <f>RevReqDetR!L291</f>
        <v>0</v>
      </c>
      <c r="W291" s="8">
        <f t="shared" si="44"/>
        <v>0</v>
      </c>
      <c r="Y291">
        <f t="shared" si="45"/>
        <v>58.2</v>
      </c>
      <c r="AA291" s="8">
        <f>W291-RevReqDetR!AJ291</f>
        <v>0</v>
      </c>
    </row>
    <row r="292" spans="1:27" hidden="1" outlineLevel="1" x14ac:dyDescent="0.2">
      <c r="A292">
        <f t="shared" si="46"/>
        <v>2032</v>
      </c>
      <c r="B292" s="91">
        <v>48366</v>
      </c>
      <c r="C292" s="4">
        <f>RevReqDetR!Q292</f>
        <v>0</v>
      </c>
      <c r="D292" s="8">
        <f>RevReqDetR!U292</f>
        <v>0</v>
      </c>
      <c r="E292" s="4">
        <f t="shared" si="47"/>
        <v>0</v>
      </c>
      <c r="F292" s="131">
        <f>RevReqDetR!E292+RevReqDetR!V292</f>
        <v>0</v>
      </c>
      <c r="G292" s="4">
        <f>RevReqDetR!AG292</f>
        <v>0</v>
      </c>
      <c r="H292" s="131">
        <f t="shared" si="48"/>
        <v>0</v>
      </c>
      <c r="I292" s="8">
        <f>RevReqDetR!H292</f>
        <v>0</v>
      </c>
      <c r="J292" s="8">
        <f>RevReqDetR!M292</f>
        <v>0</v>
      </c>
      <c r="K292" s="131">
        <f t="shared" si="49"/>
        <v>0</v>
      </c>
      <c r="L292" s="8">
        <f>RevReqDetR!N292</f>
        <v>0</v>
      </c>
      <c r="M292" s="8">
        <f>RevReqDetR!AA292</f>
        <v>0</v>
      </c>
      <c r="N292" s="134">
        <f t="shared" si="50"/>
        <v>0</v>
      </c>
      <c r="O292" s="134">
        <f>RevReqDetR!AI292</f>
        <v>0</v>
      </c>
      <c r="P292" s="8">
        <f>RevReqDetR!K292</f>
        <v>0</v>
      </c>
      <c r="Q292" s="8">
        <f>RevReqDetR!T292</f>
        <v>0</v>
      </c>
      <c r="R292" s="8">
        <f>RevReqDetR!W292</f>
        <v>0</v>
      </c>
      <c r="S292" s="8">
        <f>RevReqDetR!X292</f>
        <v>0</v>
      </c>
      <c r="T292" s="8">
        <f>RevReqDetR!Y292</f>
        <v>0</v>
      </c>
      <c r="U292" s="134">
        <f t="shared" si="51"/>
        <v>0</v>
      </c>
      <c r="V292" s="134">
        <f>RevReqDetR!L292</f>
        <v>0</v>
      </c>
      <c r="W292" s="8">
        <f t="shared" ref="W292:W311" si="52">F292+H292-K292+N292+O292-U292-V292</f>
        <v>0</v>
      </c>
      <c r="Y292">
        <f t="shared" si="45"/>
        <v>58.4</v>
      </c>
      <c r="AA292" s="8">
        <f>W292-RevReqDetR!AJ292</f>
        <v>0</v>
      </c>
    </row>
    <row r="293" spans="1:27" hidden="1" outlineLevel="1" x14ac:dyDescent="0.2">
      <c r="A293">
        <f t="shared" si="46"/>
        <v>2032</v>
      </c>
      <c r="B293" s="91">
        <v>48396</v>
      </c>
      <c r="C293" s="4">
        <f>RevReqDetR!Q293</f>
        <v>0</v>
      </c>
      <c r="D293" s="8">
        <f>RevReqDetR!U293</f>
        <v>0</v>
      </c>
      <c r="E293" s="4">
        <f t="shared" si="47"/>
        <v>0</v>
      </c>
      <c r="F293" s="131">
        <f>RevReqDetR!E293+RevReqDetR!V293</f>
        <v>0</v>
      </c>
      <c r="G293" s="4">
        <f>RevReqDetR!AG293</f>
        <v>0</v>
      </c>
      <c r="H293" s="131">
        <f t="shared" si="48"/>
        <v>0</v>
      </c>
      <c r="I293" s="8">
        <f>RevReqDetR!H293</f>
        <v>0</v>
      </c>
      <c r="J293" s="8">
        <f>RevReqDetR!M293</f>
        <v>0</v>
      </c>
      <c r="K293" s="131">
        <f t="shared" si="49"/>
        <v>0</v>
      </c>
      <c r="L293" s="8">
        <f>RevReqDetR!N293</f>
        <v>0</v>
      </c>
      <c r="M293" s="8">
        <f>RevReqDetR!AA293</f>
        <v>0</v>
      </c>
      <c r="N293" s="134">
        <f t="shared" si="50"/>
        <v>0</v>
      </c>
      <c r="O293" s="134">
        <f>RevReqDetR!AI293</f>
        <v>0</v>
      </c>
      <c r="P293" s="8">
        <f>RevReqDetR!K293</f>
        <v>0</v>
      </c>
      <c r="Q293" s="8">
        <f>RevReqDetR!T293</f>
        <v>0</v>
      </c>
      <c r="R293" s="8">
        <f>RevReqDetR!W293</f>
        <v>0</v>
      </c>
      <c r="S293" s="8">
        <f>RevReqDetR!X293</f>
        <v>0</v>
      </c>
      <c r="T293" s="8">
        <f>RevReqDetR!Y293</f>
        <v>0</v>
      </c>
      <c r="U293" s="134">
        <f t="shared" si="51"/>
        <v>0</v>
      </c>
      <c r="V293" s="134">
        <f>RevReqDetR!L293</f>
        <v>0</v>
      </c>
      <c r="W293" s="8">
        <f t="shared" si="52"/>
        <v>0</v>
      </c>
      <c r="Y293">
        <f t="shared" si="45"/>
        <v>58.6</v>
      </c>
      <c r="AA293" s="8">
        <f>W293-RevReqDetR!AJ293</f>
        <v>0</v>
      </c>
    </row>
    <row r="294" spans="1:27" hidden="1" outlineLevel="1" x14ac:dyDescent="0.2">
      <c r="A294">
        <f t="shared" si="46"/>
        <v>2032</v>
      </c>
      <c r="B294" s="91">
        <v>48427</v>
      </c>
      <c r="C294" s="4">
        <f>RevReqDetR!Q294</f>
        <v>0</v>
      </c>
      <c r="D294" s="8">
        <f>RevReqDetR!U294</f>
        <v>0</v>
      </c>
      <c r="E294" s="4">
        <f t="shared" si="47"/>
        <v>0</v>
      </c>
      <c r="F294" s="131">
        <f>RevReqDetR!E294+RevReqDetR!V294</f>
        <v>0</v>
      </c>
      <c r="G294" s="4">
        <f>RevReqDetR!AG294</f>
        <v>0</v>
      </c>
      <c r="H294" s="131">
        <f t="shared" si="48"/>
        <v>0</v>
      </c>
      <c r="I294" s="8">
        <f>RevReqDetR!H294</f>
        <v>0</v>
      </c>
      <c r="J294" s="8">
        <f>RevReqDetR!M294</f>
        <v>0</v>
      </c>
      <c r="K294" s="131">
        <f t="shared" si="49"/>
        <v>0</v>
      </c>
      <c r="L294" s="8">
        <f>RevReqDetR!N294</f>
        <v>0</v>
      </c>
      <c r="M294" s="8">
        <f>RevReqDetR!AA294</f>
        <v>0</v>
      </c>
      <c r="N294" s="134">
        <f t="shared" si="50"/>
        <v>0</v>
      </c>
      <c r="O294" s="134">
        <f>RevReqDetR!AI294</f>
        <v>0</v>
      </c>
      <c r="P294" s="8">
        <f>RevReqDetR!K294</f>
        <v>0</v>
      </c>
      <c r="Q294" s="8">
        <f>RevReqDetR!T294</f>
        <v>0</v>
      </c>
      <c r="R294" s="8">
        <f>RevReqDetR!W294</f>
        <v>0</v>
      </c>
      <c r="S294" s="8">
        <f>RevReqDetR!X294</f>
        <v>0</v>
      </c>
      <c r="T294" s="8">
        <f>RevReqDetR!Y294</f>
        <v>0</v>
      </c>
      <c r="U294" s="134">
        <f t="shared" si="51"/>
        <v>0</v>
      </c>
      <c r="V294" s="134">
        <f>RevReqDetR!L294</f>
        <v>0</v>
      </c>
      <c r="W294" s="8">
        <f t="shared" si="52"/>
        <v>0</v>
      </c>
      <c r="Y294">
        <f t="shared" si="45"/>
        <v>58.8</v>
      </c>
      <c r="AA294" s="8">
        <f>W294-RevReqDetR!AJ294</f>
        <v>0</v>
      </c>
    </row>
    <row r="295" spans="1:27" hidden="1" outlineLevel="1" x14ac:dyDescent="0.2">
      <c r="A295">
        <f t="shared" si="46"/>
        <v>2032</v>
      </c>
      <c r="B295" s="91">
        <v>48458</v>
      </c>
      <c r="C295" s="4">
        <f>RevReqDetR!Q295</f>
        <v>0</v>
      </c>
      <c r="D295" s="8">
        <f>RevReqDetR!U295</f>
        <v>0</v>
      </c>
      <c r="E295" s="4">
        <f t="shared" si="47"/>
        <v>0</v>
      </c>
      <c r="F295" s="131">
        <f>RevReqDetR!E295+RevReqDetR!V295</f>
        <v>0</v>
      </c>
      <c r="G295" s="4">
        <f>RevReqDetR!AG295</f>
        <v>0</v>
      </c>
      <c r="H295" s="131">
        <f t="shared" si="48"/>
        <v>0</v>
      </c>
      <c r="I295" s="8">
        <f>RevReqDetR!H295</f>
        <v>0</v>
      </c>
      <c r="J295" s="8">
        <f>RevReqDetR!M295</f>
        <v>0</v>
      </c>
      <c r="K295" s="131">
        <f t="shared" si="49"/>
        <v>0</v>
      </c>
      <c r="L295" s="8">
        <f>RevReqDetR!N295</f>
        <v>0</v>
      </c>
      <c r="M295" s="8">
        <f>RevReqDetR!AA295</f>
        <v>0</v>
      </c>
      <c r="N295" s="134">
        <f t="shared" si="50"/>
        <v>0</v>
      </c>
      <c r="O295" s="134">
        <f>RevReqDetR!AI295</f>
        <v>0</v>
      </c>
      <c r="P295" s="8">
        <f>RevReqDetR!K295</f>
        <v>0</v>
      </c>
      <c r="Q295" s="8">
        <f>RevReqDetR!T295</f>
        <v>0</v>
      </c>
      <c r="R295" s="8">
        <f>RevReqDetR!W295</f>
        <v>0</v>
      </c>
      <c r="S295" s="8">
        <f>RevReqDetR!X295</f>
        <v>0</v>
      </c>
      <c r="T295" s="8">
        <f>RevReqDetR!Y295</f>
        <v>0</v>
      </c>
      <c r="U295" s="134">
        <f t="shared" si="51"/>
        <v>0</v>
      </c>
      <c r="V295" s="134">
        <f>RevReqDetR!L295</f>
        <v>0</v>
      </c>
      <c r="W295" s="8">
        <f t="shared" si="52"/>
        <v>0</v>
      </c>
      <c r="Y295">
        <f t="shared" si="45"/>
        <v>59</v>
      </c>
      <c r="AA295" s="8">
        <f>W295-RevReqDetR!AJ295</f>
        <v>0</v>
      </c>
    </row>
    <row r="296" spans="1:27" hidden="1" outlineLevel="1" x14ac:dyDescent="0.2">
      <c r="A296">
        <f t="shared" si="46"/>
        <v>2032</v>
      </c>
      <c r="B296" s="91">
        <v>48488</v>
      </c>
      <c r="C296" s="4">
        <f>RevReqDetR!Q296</f>
        <v>0</v>
      </c>
      <c r="D296" s="8">
        <f>RevReqDetR!U296</f>
        <v>0</v>
      </c>
      <c r="E296" s="4">
        <f t="shared" si="47"/>
        <v>0</v>
      </c>
      <c r="F296" s="131">
        <f>RevReqDetR!E296+RevReqDetR!V296</f>
        <v>0</v>
      </c>
      <c r="G296" s="4">
        <f>RevReqDetR!AG296</f>
        <v>0</v>
      </c>
      <c r="H296" s="131">
        <f t="shared" si="48"/>
        <v>0</v>
      </c>
      <c r="I296" s="8">
        <f>RevReqDetR!H296</f>
        <v>0</v>
      </c>
      <c r="J296" s="8">
        <f>RevReqDetR!M296</f>
        <v>0</v>
      </c>
      <c r="K296" s="131">
        <f t="shared" si="49"/>
        <v>0</v>
      </c>
      <c r="L296" s="8">
        <f>RevReqDetR!N296</f>
        <v>0</v>
      </c>
      <c r="M296" s="8">
        <f>RevReqDetR!AA296</f>
        <v>0</v>
      </c>
      <c r="N296" s="134">
        <f t="shared" si="50"/>
        <v>0</v>
      </c>
      <c r="O296" s="134">
        <f>RevReqDetR!AI296</f>
        <v>0</v>
      </c>
      <c r="P296" s="8">
        <f>RevReqDetR!K296</f>
        <v>0</v>
      </c>
      <c r="Q296" s="8">
        <f>RevReqDetR!T296</f>
        <v>0</v>
      </c>
      <c r="R296" s="8">
        <f>RevReqDetR!W296</f>
        <v>0</v>
      </c>
      <c r="S296" s="8">
        <f>RevReqDetR!X296</f>
        <v>0</v>
      </c>
      <c r="T296" s="8">
        <f>RevReqDetR!Y296</f>
        <v>0</v>
      </c>
      <c r="U296" s="134">
        <f t="shared" si="51"/>
        <v>0</v>
      </c>
      <c r="V296" s="134">
        <f>RevReqDetR!L296</f>
        <v>0</v>
      </c>
      <c r="W296" s="8">
        <f t="shared" si="52"/>
        <v>0</v>
      </c>
      <c r="Y296">
        <f t="shared" si="45"/>
        <v>59.2</v>
      </c>
      <c r="AA296" s="8">
        <f>W296-RevReqDetR!AJ296</f>
        <v>0</v>
      </c>
    </row>
    <row r="297" spans="1:27" hidden="1" outlineLevel="1" x14ac:dyDescent="0.2">
      <c r="A297">
        <f t="shared" si="46"/>
        <v>2032</v>
      </c>
      <c r="B297" s="91">
        <v>48519</v>
      </c>
      <c r="C297" s="4">
        <f>RevReqDetR!Q297</f>
        <v>0</v>
      </c>
      <c r="D297" s="8">
        <f>RevReqDetR!U297</f>
        <v>0</v>
      </c>
      <c r="E297" s="4">
        <f t="shared" si="47"/>
        <v>0</v>
      </c>
      <c r="F297" s="131">
        <f>RevReqDetR!E297+RevReqDetR!V297</f>
        <v>0</v>
      </c>
      <c r="G297" s="4">
        <f>RevReqDetR!AG297</f>
        <v>0</v>
      </c>
      <c r="H297" s="131">
        <f t="shared" si="48"/>
        <v>0</v>
      </c>
      <c r="I297" s="8">
        <f>RevReqDetR!H297</f>
        <v>0</v>
      </c>
      <c r="J297" s="8">
        <f>RevReqDetR!M297</f>
        <v>0</v>
      </c>
      <c r="K297" s="131">
        <f t="shared" si="49"/>
        <v>0</v>
      </c>
      <c r="L297" s="8">
        <f>RevReqDetR!N297</f>
        <v>0</v>
      </c>
      <c r="M297" s="8">
        <f>RevReqDetR!AA297</f>
        <v>0</v>
      </c>
      <c r="N297" s="134">
        <f t="shared" si="50"/>
        <v>0</v>
      </c>
      <c r="O297" s="134">
        <f>RevReqDetR!AI297</f>
        <v>0</v>
      </c>
      <c r="P297" s="8">
        <f>RevReqDetR!K297</f>
        <v>0</v>
      </c>
      <c r="Q297" s="8">
        <f>RevReqDetR!T297</f>
        <v>0</v>
      </c>
      <c r="R297" s="8">
        <f>RevReqDetR!W297</f>
        <v>0</v>
      </c>
      <c r="S297" s="8">
        <f>RevReqDetR!X297</f>
        <v>0</v>
      </c>
      <c r="T297" s="8">
        <f>RevReqDetR!Y297</f>
        <v>0</v>
      </c>
      <c r="U297" s="134">
        <f t="shared" si="51"/>
        <v>0</v>
      </c>
      <c r="V297" s="134">
        <f>RevReqDetR!L297</f>
        <v>0</v>
      </c>
      <c r="W297" s="8">
        <f t="shared" si="52"/>
        <v>0</v>
      </c>
      <c r="Y297">
        <f t="shared" si="45"/>
        <v>59.4</v>
      </c>
      <c r="AA297" s="8">
        <f>W297-RevReqDetR!AJ297</f>
        <v>0</v>
      </c>
    </row>
    <row r="298" spans="1:27" hidden="1" outlineLevel="1" x14ac:dyDescent="0.2">
      <c r="A298">
        <f t="shared" si="46"/>
        <v>2032</v>
      </c>
      <c r="B298" s="91">
        <v>48549</v>
      </c>
      <c r="C298" s="4">
        <f>RevReqDetR!Q298</f>
        <v>0</v>
      </c>
      <c r="D298" s="8">
        <f>RevReqDetR!U298</f>
        <v>0</v>
      </c>
      <c r="E298" s="4">
        <f t="shared" si="47"/>
        <v>0</v>
      </c>
      <c r="F298" s="131">
        <f>RevReqDetR!E298+RevReqDetR!V298</f>
        <v>0</v>
      </c>
      <c r="G298" s="4">
        <f>RevReqDetR!AG298</f>
        <v>0</v>
      </c>
      <c r="H298" s="131">
        <f t="shared" si="48"/>
        <v>0</v>
      </c>
      <c r="I298" s="8">
        <f>RevReqDetR!H298</f>
        <v>0</v>
      </c>
      <c r="J298" s="8">
        <f>RevReqDetR!M298</f>
        <v>0</v>
      </c>
      <c r="K298" s="131">
        <f t="shared" si="49"/>
        <v>0</v>
      </c>
      <c r="L298" s="8">
        <f>RevReqDetR!N298</f>
        <v>0</v>
      </c>
      <c r="M298" s="8">
        <f>RevReqDetR!AA298</f>
        <v>0</v>
      </c>
      <c r="N298" s="134">
        <f t="shared" si="50"/>
        <v>0</v>
      </c>
      <c r="O298" s="134">
        <f>RevReqDetR!AI298</f>
        <v>0</v>
      </c>
      <c r="P298" s="8">
        <f>RevReqDetR!K298</f>
        <v>0</v>
      </c>
      <c r="Q298" s="8">
        <f>RevReqDetR!T298</f>
        <v>0</v>
      </c>
      <c r="R298" s="8">
        <f>RevReqDetR!W298</f>
        <v>0</v>
      </c>
      <c r="S298" s="8">
        <f>RevReqDetR!X298</f>
        <v>0</v>
      </c>
      <c r="T298" s="8">
        <f>RevReqDetR!Y298</f>
        <v>0</v>
      </c>
      <c r="U298" s="134">
        <f t="shared" si="51"/>
        <v>0</v>
      </c>
      <c r="V298" s="134">
        <f>RevReqDetR!L298</f>
        <v>0</v>
      </c>
      <c r="W298" s="8">
        <f t="shared" si="52"/>
        <v>0</v>
      </c>
      <c r="Y298">
        <f t="shared" si="45"/>
        <v>59.6</v>
      </c>
      <c r="AA298" s="8">
        <f>W298-RevReqDetR!AJ298</f>
        <v>0</v>
      </c>
    </row>
    <row r="299" spans="1:27" hidden="1" outlineLevel="1" x14ac:dyDescent="0.2">
      <c r="A299">
        <f t="shared" si="46"/>
        <v>2033</v>
      </c>
      <c r="B299" s="91">
        <v>48580</v>
      </c>
      <c r="C299" s="4">
        <f>RevReqDetR!Q299</f>
        <v>0</v>
      </c>
      <c r="D299" s="8">
        <f>RevReqDetR!U299</f>
        <v>0</v>
      </c>
      <c r="E299" s="4">
        <f t="shared" si="47"/>
        <v>0</v>
      </c>
      <c r="F299" s="131">
        <f>RevReqDetR!E299+RevReqDetR!V299</f>
        <v>0</v>
      </c>
      <c r="G299" s="4">
        <f>RevReqDetR!AG299</f>
        <v>0</v>
      </c>
      <c r="H299" s="131">
        <f t="shared" si="48"/>
        <v>0</v>
      </c>
      <c r="I299" s="8">
        <f>RevReqDetR!H299</f>
        <v>0</v>
      </c>
      <c r="J299" s="8">
        <f>RevReqDetR!M299</f>
        <v>0</v>
      </c>
      <c r="K299" s="131">
        <f t="shared" si="49"/>
        <v>0</v>
      </c>
      <c r="L299" s="8">
        <f>RevReqDetR!N299</f>
        <v>0</v>
      </c>
      <c r="M299" s="8">
        <f>RevReqDetR!AA299</f>
        <v>0</v>
      </c>
      <c r="N299" s="134">
        <f t="shared" si="50"/>
        <v>0</v>
      </c>
      <c r="O299" s="134">
        <f>RevReqDetR!AI299</f>
        <v>0</v>
      </c>
      <c r="P299" s="8">
        <f>RevReqDetR!K299</f>
        <v>0</v>
      </c>
      <c r="Q299" s="8">
        <f>RevReqDetR!T299</f>
        <v>0</v>
      </c>
      <c r="R299" s="8">
        <f>RevReqDetR!W299</f>
        <v>0</v>
      </c>
      <c r="S299" s="8">
        <f>RevReqDetR!X299</f>
        <v>0</v>
      </c>
      <c r="T299" s="8">
        <f>RevReqDetR!Y299</f>
        <v>0</v>
      </c>
      <c r="U299" s="134">
        <f t="shared" si="51"/>
        <v>0</v>
      </c>
      <c r="V299" s="134">
        <f>RevReqDetR!L299</f>
        <v>0</v>
      </c>
      <c r="W299" s="8">
        <f t="shared" si="52"/>
        <v>0</v>
      </c>
      <c r="Y299">
        <f t="shared" si="45"/>
        <v>59.8</v>
      </c>
      <c r="AA299" s="8">
        <f>W299-RevReqDetR!AJ299</f>
        <v>0</v>
      </c>
    </row>
    <row r="300" spans="1:27" hidden="1" outlineLevel="1" x14ac:dyDescent="0.2">
      <c r="A300">
        <f t="shared" si="46"/>
        <v>2033</v>
      </c>
      <c r="B300" s="91">
        <v>48611</v>
      </c>
      <c r="C300" s="4">
        <f>RevReqDetR!Q300</f>
        <v>0</v>
      </c>
      <c r="D300" s="8">
        <f>RevReqDetR!U300</f>
        <v>0</v>
      </c>
      <c r="E300" s="4">
        <f t="shared" si="47"/>
        <v>0</v>
      </c>
      <c r="F300" s="131">
        <f>RevReqDetR!E300+RevReqDetR!V300</f>
        <v>0</v>
      </c>
      <c r="G300" s="4">
        <f>RevReqDetR!AG300</f>
        <v>0</v>
      </c>
      <c r="H300" s="131">
        <f t="shared" si="48"/>
        <v>0</v>
      </c>
      <c r="I300" s="8">
        <f>RevReqDetR!H300</f>
        <v>0</v>
      </c>
      <c r="J300" s="8">
        <f>RevReqDetR!M300</f>
        <v>0</v>
      </c>
      <c r="K300" s="131">
        <f t="shared" si="49"/>
        <v>0</v>
      </c>
      <c r="L300" s="8">
        <f>RevReqDetR!N300</f>
        <v>0</v>
      </c>
      <c r="M300" s="8">
        <f>RevReqDetR!AA300</f>
        <v>0</v>
      </c>
      <c r="N300" s="134">
        <f t="shared" si="50"/>
        <v>0</v>
      </c>
      <c r="O300" s="134">
        <f>RevReqDetR!AI300</f>
        <v>0</v>
      </c>
      <c r="P300" s="8">
        <f>RevReqDetR!K300</f>
        <v>0</v>
      </c>
      <c r="Q300" s="8">
        <f>RevReqDetR!T300</f>
        <v>0</v>
      </c>
      <c r="R300" s="8">
        <f>RevReqDetR!W300</f>
        <v>0</v>
      </c>
      <c r="S300" s="8">
        <f>RevReqDetR!X300</f>
        <v>0</v>
      </c>
      <c r="T300" s="8">
        <f>RevReqDetR!Y300</f>
        <v>0</v>
      </c>
      <c r="U300" s="134">
        <f t="shared" si="51"/>
        <v>0</v>
      </c>
      <c r="V300" s="134">
        <f>RevReqDetR!L300</f>
        <v>0</v>
      </c>
      <c r="W300" s="8">
        <f t="shared" si="52"/>
        <v>0</v>
      </c>
      <c r="Y300">
        <f t="shared" si="45"/>
        <v>60</v>
      </c>
      <c r="AA300" s="8">
        <f>W300-RevReqDetR!AJ300</f>
        <v>0</v>
      </c>
    </row>
    <row r="301" spans="1:27" hidden="1" outlineLevel="1" x14ac:dyDescent="0.2">
      <c r="A301">
        <f t="shared" si="46"/>
        <v>2033</v>
      </c>
      <c r="B301" s="91">
        <v>48639</v>
      </c>
      <c r="C301" s="4">
        <f>RevReqDetR!Q301</f>
        <v>0</v>
      </c>
      <c r="D301" s="8">
        <f>RevReqDetR!U301</f>
        <v>0</v>
      </c>
      <c r="E301" s="4">
        <f t="shared" si="47"/>
        <v>0</v>
      </c>
      <c r="F301" s="131">
        <f>RevReqDetR!E301+RevReqDetR!V301</f>
        <v>0</v>
      </c>
      <c r="G301" s="4">
        <f>RevReqDetR!AG301</f>
        <v>0</v>
      </c>
      <c r="H301" s="131">
        <f t="shared" si="48"/>
        <v>0</v>
      </c>
      <c r="I301" s="8">
        <f>RevReqDetR!H301</f>
        <v>0</v>
      </c>
      <c r="J301" s="8">
        <f>RevReqDetR!M301</f>
        <v>0</v>
      </c>
      <c r="K301" s="131">
        <f t="shared" si="49"/>
        <v>0</v>
      </c>
      <c r="L301" s="8">
        <f>RevReqDetR!N301</f>
        <v>0</v>
      </c>
      <c r="M301" s="8">
        <f>RevReqDetR!AA301</f>
        <v>0</v>
      </c>
      <c r="N301" s="134">
        <f t="shared" si="50"/>
        <v>0</v>
      </c>
      <c r="O301" s="134">
        <f>RevReqDetR!AI301</f>
        <v>0</v>
      </c>
      <c r="P301" s="8">
        <f>RevReqDetR!K301</f>
        <v>0</v>
      </c>
      <c r="Q301" s="8">
        <f>RevReqDetR!T301</f>
        <v>0</v>
      </c>
      <c r="R301" s="8">
        <f>RevReqDetR!W301</f>
        <v>0</v>
      </c>
      <c r="S301" s="8">
        <f>RevReqDetR!X301</f>
        <v>0</v>
      </c>
      <c r="T301" s="8">
        <f>RevReqDetR!Y301</f>
        <v>0</v>
      </c>
      <c r="U301" s="134">
        <f t="shared" si="51"/>
        <v>0</v>
      </c>
      <c r="V301" s="134">
        <f>RevReqDetR!L301</f>
        <v>0</v>
      </c>
      <c r="W301" s="8">
        <f t="shared" si="52"/>
        <v>0</v>
      </c>
      <c r="Y301">
        <f t="shared" si="45"/>
        <v>60.2</v>
      </c>
      <c r="AA301" s="8">
        <f>W301-RevReqDetR!AJ301</f>
        <v>0</v>
      </c>
    </row>
    <row r="302" spans="1:27" hidden="1" outlineLevel="1" x14ac:dyDescent="0.2">
      <c r="A302">
        <f t="shared" si="46"/>
        <v>2033</v>
      </c>
      <c r="B302" s="91">
        <v>48670</v>
      </c>
      <c r="C302" s="4">
        <f>RevReqDetR!Q302</f>
        <v>0</v>
      </c>
      <c r="D302" s="8">
        <f>RevReqDetR!U302</f>
        <v>0</v>
      </c>
      <c r="E302" s="4">
        <f t="shared" si="47"/>
        <v>0</v>
      </c>
      <c r="F302" s="131">
        <f>RevReqDetR!E302+RevReqDetR!V302</f>
        <v>0</v>
      </c>
      <c r="G302" s="4">
        <f>RevReqDetR!AG302</f>
        <v>0</v>
      </c>
      <c r="H302" s="131">
        <f t="shared" si="48"/>
        <v>0</v>
      </c>
      <c r="I302" s="8">
        <f>RevReqDetR!H302</f>
        <v>0</v>
      </c>
      <c r="J302" s="8">
        <f>RevReqDetR!M302</f>
        <v>0</v>
      </c>
      <c r="K302" s="131">
        <f t="shared" si="49"/>
        <v>0</v>
      </c>
      <c r="L302" s="8">
        <f>RevReqDetR!N302</f>
        <v>0</v>
      </c>
      <c r="M302" s="8">
        <f>RevReqDetR!AA302</f>
        <v>0</v>
      </c>
      <c r="N302" s="134">
        <f t="shared" si="50"/>
        <v>0</v>
      </c>
      <c r="O302" s="134">
        <f>RevReqDetR!AI302</f>
        <v>0</v>
      </c>
      <c r="P302" s="8">
        <f>RevReqDetR!K302</f>
        <v>0</v>
      </c>
      <c r="Q302" s="8">
        <f>RevReqDetR!T302</f>
        <v>0</v>
      </c>
      <c r="R302" s="8">
        <f>RevReqDetR!W302</f>
        <v>0</v>
      </c>
      <c r="S302" s="8">
        <f>RevReqDetR!X302</f>
        <v>0</v>
      </c>
      <c r="T302" s="8">
        <f>RevReqDetR!Y302</f>
        <v>0</v>
      </c>
      <c r="U302" s="134">
        <f t="shared" si="51"/>
        <v>0</v>
      </c>
      <c r="V302" s="134">
        <f>RevReqDetR!L302</f>
        <v>0</v>
      </c>
      <c r="W302" s="8">
        <f t="shared" si="52"/>
        <v>0</v>
      </c>
      <c r="Y302">
        <f t="shared" si="45"/>
        <v>60.4</v>
      </c>
      <c r="AA302" s="8">
        <f>W302-RevReqDetR!AJ302</f>
        <v>0</v>
      </c>
    </row>
    <row r="303" spans="1:27" hidden="1" outlineLevel="1" x14ac:dyDescent="0.2">
      <c r="A303">
        <f t="shared" si="46"/>
        <v>2033</v>
      </c>
      <c r="B303" s="91">
        <v>48700</v>
      </c>
      <c r="C303" s="4">
        <f>RevReqDetR!Q303</f>
        <v>0</v>
      </c>
      <c r="D303" s="8">
        <f>RevReqDetR!U303</f>
        <v>0</v>
      </c>
      <c r="E303" s="4">
        <f t="shared" si="47"/>
        <v>0</v>
      </c>
      <c r="F303" s="131">
        <f>RevReqDetR!E303+RevReqDetR!V303</f>
        <v>0</v>
      </c>
      <c r="G303" s="4">
        <f>RevReqDetR!AG303</f>
        <v>0</v>
      </c>
      <c r="H303" s="131">
        <f t="shared" si="48"/>
        <v>0</v>
      </c>
      <c r="I303" s="8">
        <f>RevReqDetR!H303</f>
        <v>0</v>
      </c>
      <c r="J303" s="8">
        <f>RevReqDetR!M303</f>
        <v>0</v>
      </c>
      <c r="K303" s="131">
        <f t="shared" si="49"/>
        <v>0</v>
      </c>
      <c r="L303" s="8">
        <f>RevReqDetR!N303</f>
        <v>0</v>
      </c>
      <c r="M303" s="8">
        <f>RevReqDetR!AA303</f>
        <v>0</v>
      </c>
      <c r="N303" s="134">
        <f t="shared" si="50"/>
        <v>0</v>
      </c>
      <c r="O303" s="134">
        <f>RevReqDetR!AI303</f>
        <v>0</v>
      </c>
      <c r="P303" s="8">
        <f>RevReqDetR!K303</f>
        <v>0</v>
      </c>
      <c r="Q303" s="8">
        <f>RevReqDetR!T303</f>
        <v>0</v>
      </c>
      <c r="R303" s="8">
        <f>RevReqDetR!W303</f>
        <v>0</v>
      </c>
      <c r="S303" s="8">
        <f>RevReqDetR!X303</f>
        <v>0</v>
      </c>
      <c r="T303" s="8">
        <f>RevReqDetR!Y303</f>
        <v>0</v>
      </c>
      <c r="U303" s="134">
        <f t="shared" si="51"/>
        <v>0</v>
      </c>
      <c r="V303" s="134">
        <f>RevReqDetR!L303</f>
        <v>0</v>
      </c>
      <c r="W303" s="8">
        <f t="shared" si="52"/>
        <v>0</v>
      </c>
      <c r="Y303">
        <f t="shared" si="45"/>
        <v>60.6</v>
      </c>
      <c r="AA303" s="8">
        <f>W303-RevReqDetR!AJ303</f>
        <v>0</v>
      </c>
    </row>
    <row r="304" spans="1:27" hidden="1" outlineLevel="1" x14ac:dyDescent="0.2">
      <c r="A304">
        <f t="shared" si="46"/>
        <v>2033</v>
      </c>
      <c r="B304" s="91">
        <v>48731</v>
      </c>
      <c r="C304" s="4">
        <f>RevReqDetR!Q304</f>
        <v>0</v>
      </c>
      <c r="D304" s="8">
        <f>RevReqDetR!U304</f>
        <v>0</v>
      </c>
      <c r="E304" s="4">
        <f t="shared" si="47"/>
        <v>0</v>
      </c>
      <c r="F304" s="131">
        <f>RevReqDetR!E304+RevReqDetR!V304</f>
        <v>0</v>
      </c>
      <c r="G304" s="4">
        <f>RevReqDetR!AG304</f>
        <v>0</v>
      </c>
      <c r="H304" s="131">
        <f t="shared" si="48"/>
        <v>0</v>
      </c>
      <c r="I304" s="8">
        <f>RevReqDetR!H304</f>
        <v>0</v>
      </c>
      <c r="J304" s="8">
        <f>RevReqDetR!M304</f>
        <v>0</v>
      </c>
      <c r="K304" s="131">
        <f t="shared" si="49"/>
        <v>0</v>
      </c>
      <c r="L304" s="8">
        <f>RevReqDetR!N304</f>
        <v>0</v>
      </c>
      <c r="M304" s="8">
        <f>RevReqDetR!AA304</f>
        <v>0</v>
      </c>
      <c r="N304" s="134">
        <f t="shared" si="50"/>
        <v>0</v>
      </c>
      <c r="O304" s="134">
        <f>RevReqDetR!AI304</f>
        <v>0</v>
      </c>
      <c r="P304" s="8">
        <f>RevReqDetR!K304</f>
        <v>0</v>
      </c>
      <c r="Q304" s="8">
        <f>RevReqDetR!T304</f>
        <v>0</v>
      </c>
      <c r="R304" s="8">
        <f>RevReqDetR!W304</f>
        <v>0</v>
      </c>
      <c r="S304" s="8">
        <f>RevReqDetR!X304</f>
        <v>0</v>
      </c>
      <c r="T304" s="8">
        <f>RevReqDetR!Y304</f>
        <v>0</v>
      </c>
      <c r="U304" s="134">
        <f t="shared" si="51"/>
        <v>0</v>
      </c>
      <c r="V304" s="134">
        <f>RevReqDetR!L304</f>
        <v>0</v>
      </c>
      <c r="W304" s="8">
        <f t="shared" si="52"/>
        <v>0</v>
      </c>
      <c r="Y304">
        <f t="shared" si="45"/>
        <v>60.8</v>
      </c>
      <c r="AA304" s="8">
        <f>W304-RevReqDetR!AJ304</f>
        <v>0</v>
      </c>
    </row>
    <row r="305" spans="1:27" hidden="1" outlineLevel="1" x14ac:dyDescent="0.2">
      <c r="A305">
        <f t="shared" si="46"/>
        <v>2033</v>
      </c>
      <c r="B305" s="91">
        <v>48761</v>
      </c>
      <c r="C305" s="4">
        <f>RevReqDetR!Q305</f>
        <v>0</v>
      </c>
      <c r="D305" s="8">
        <f>RevReqDetR!U305</f>
        <v>0</v>
      </c>
      <c r="E305" s="4">
        <f t="shared" si="47"/>
        <v>0</v>
      </c>
      <c r="F305" s="131">
        <f>RevReqDetR!E305+RevReqDetR!V305</f>
        <v>0</v>
      </c>
      <c r="G305" s="4">
        <f>RevReqDetR!AG305</f>
        <v>0</v>
      </c>
      <c r="H305" s="131">
        <f t="shared" si="48"/>
        <v>0</v>
      </c>
      <c r="I305" s="8">
        <f>RevReqDetR!H305</f>
        <v>0</v>
      </c>
      <c r="J305" s="8">
        <f>RevReqDetR!M305</f>
        <v>0</v>
      </c>
      <c r="K305" s="131">
        <f t="shared" si="49"/>
        <v>0</v>
      </c>
      <c r="L305" s="8">
        <f>RevReqDetR!N305</f>
        <v>0</v>
      </c>
      <c r="M305" s="8">
        <f>RevReqDetR!AA305</f>
        <v>0</v>
      </c>
      <c r="N305" s="134">
        <f t="shared" si="50"/>
        <v>0</v>
      </c>
      <c r="O305" s="134">
        <f>RevReqDetR!AI305</f>
        <v>0</v>
      </c>
      <c r="P305" s="8">
        <f>RevReqDetR!K305</f>
        <v>0</v>
      </c>
      <c r="Q305" s="8">
        <f>RevReqDetR!T305</f>
        <v>0</v>
      </c>
      <c r="R305" s="8">
        <f>RevReqDetR!W305</f>
        <v>0</v>
      </c>
      <c r="S305" s="8">
        <f>RevReqDetR!X305</f>
        <v>0</v>
      </c>
      <c r="T305" s="8">
        <f>RevReqDetR!Y305</f>
        <v>0</v>
      </c>
      <c r="U305" s="134">
        <f t="shared" si="51"/>
        <v>0</v>
      </c>
      <c r="V305" s="134">
        <f>RevReqDetR!L305</f>
        <v>0</v>
      </c>
      <c r="W305" s="8">
        <f t="shared" si="52"/>
        <v>0</v>
      </c>
      <c r="Y305">
        <f t="shared" si="45"/>
        <v>61</v>
      </c>
      <c r="AA305" s="8">
        <f>W305-RevReqDetR!AJ305</f>
        <v>0</v>
      </c>
    </row>
    <row r="306" spans="1:27" hidden="1" outlineLevel="1" x14ac:dyDescent="0.2">
      <c r="A306">
        <f t="shared" si="46"/>
        <v>2033</v>
      </c>
      <c r="B306" s="91">
        <v>48792</v>
      </c>
      <c r="C306" s="4">
        <f>RevReqDetR!Q306</f>
        <v>0</v>
      </c>
      <c r="D306" s="8">
        <f>RevReqDetR!U306</f>
        <v>0</v>
      </c>
      <c r="E306" s="4">
        <f t="shared" si="47"/>
        <v>0</v>
      </c>
      <c r="F306" s="131">
        <f>RevReqDetR!E306+RevReqDetR!V306</f>
        <v>0</v>
      </c>
      <c r="G306" s="4">
        <f>RevReqDetR!AG306</f>
        <v>0</v>
      </c>
      <c r="H306" s="131">
        <f t="shared" si="48"/>
        <v>0</v>
      </c>
      <c r="I306" s="8">
        <f>RevReqDetR!H306</f>
        <v>0</v>
      </c>
      <c r="J306" s="8">
        <f>RevReqDetR!M306</f>
        <v>0</v>
      </c>
      <c r="K306" s="131">
        <f t="shared" si="49"/>
        <v>0</v>
      </c>
      <c r="L306" s="8">
        <f>RevReqDetR!N306</f>
        <v>0</v>
      </c>
      <c r="M306" s="8">
        <f>RevReqDetR!AA306</f>
        <v>0</v>
      </c>
      <c r="N306" s="134">
        <f t="shared" si="50"/>
        <v>0</v>
      </c>
      <c r="O306" s="134">
        <f>RevReqDetR!AI306</f>
        <v>0</v>
      </c>
      <c r="P306" s="8">
        <f>RevReqDetR!K306</f>
        <v>0</v>
      </c>
      <c r="Q306" s="8">
        <f>RevReqDetR!T306</f>
        <v>0</v>
      </c>
      <c r="R306" s="8">
        <f>RevReqDetR!W306</f>
        <v>0</v>
      </c>
      <c r="S306" s="8">
        <f>RevReqDetR!X306</f>
        <v>0</v>
      </c>
      <c r="T306" s="8">
        <f>RevReqDetR!Y306</f>
        <v>0</v>
      </c>
      <c r="U306" s="134">
        <f t="shared" si="51"/>
        <v>0</v>
      </c>
      <c r="V306" s="134">
        <f>RevReqDetR!L306</f>
        <v>0</v>
      </c>
      <c r="W306" s="8">
        <f t="shared" si="52"/>
        <v>0</v>
      </c>
      <c r="Y306">
        <f t="shared" si="45"/>
        <v>61.2</v>
      </c>
      <c r="AA306" s="8">
        <f>W306-RevReqDetR!AJ306</f>
        <v>0</v>
      </c>
    </row>
    <row r="307" spans="1:27" hidden="1" outlineLevel="1" x14ac:dyDescent="0.2">
      <c r="A307">
        <f t="shared" si="46"/>
        <v>2033</v>
      </c>
      <c r="B307" s="91">
        <v>48823</v>
      </c>
      <c r="C307" s="4">
        <f>RevReqDetR!Q307</f>
        <v>0</v>
      </c>
      <c r="D307" s="8">
        <f>RevReqDetR!U307</f>
        <v>0</v>
      </c>
      <c r="E307" s="4">
        <f t="shared" si="47"/>
        <v>0</v>
      </c>
      <c r="F307" s="131">
        <f>RevReqDetR!E307+RevReqDetR!V307</f>
        <v>0</v>
      </c>
      <c r="G307" s="4">
        <f>RevReqDetR!AG307</f>
        <v>0</v>
      </c>
      <c r="H307" s="131">
        <f t="shared" si="48"/>
        <v>0</v>
      </c>
      <c r="I307" s="8">
        <f>RevReqDetR!H307</f>
        <v>0</v>
      </c>
      <c r="J307" s="8">
        <f>RevReqDetR!M307</f>
        <v>0</v>
      </c>
      <c r="K307" s="131">
        <f t="shared" si="49"/>
        <v>0</v>
      </c>
      <c r="L307" s="8">
        <f>RevReqDetR!N307</f>
        <v>0</v>
      </c>
      <c r="M307" s="8">
        <f>RevReqDetR!AA307</f>
        <v>0</v>
      </c>
      <c r="N307" s="134">
        <f t="shared" si="50"/>
        <v>0</v>
      </c>
      <c r="O307" s="134">
        <f>RevReqDetR!AI307</f>
        <v>0</v>
      </c>
      <c r="P307" s="8">
        <f>RevReqDetR!K307</f>
        <v>0</v>
      </c>
      <c r="Q307" s="8">
        <f>RevReqDetR!T307</f>
        <v>0</v>
      </c>
      <c r="R307" s="8">
        <f>RevReqDetR!W307</f>
        <v>0</v>
      </c>
      <c r="S307" s="8">
        <f>RevReqDetR!X307</f>
        <v>0</v>
      </c>
      <c r="T307" s="8">
        <f>RevReqDetR!Y307</f>
        <v>0</v>
      </c>
      <c r="U307" s="134">
        <f t="shared" si="51"/>
        <v>0</v>
      </c>
      <c r="V307" s="134">
        <f>RevReqDetR!L307</f>
        <v>0</v>
      </c>
      <c r="W307" s="8">
        <f t="shared" si="52"/>
        <v>0</v>
      </c>
      <c r="Y307">
        <f t="shared" si="45"/>
        <v>61.4</v>
      </c>
      <c r="AA307" s="8">
        <f>W307-RevReqDetR!AJ307</f>
        <v>0</v>
      </c>
    </row>
    <row r="308" spans="1:27" hidden="1" outlineLevel="1" x14ac:dyDescent="0.2">
      <c r="A308">
        <f t="shared" si="46"/>
        <v>2033</v>
      </c>
      <c r="B308" s="91">
        <v>48853</v>
      </c>
      <c r="C308" s="4">
        <f>RevReqDetR!Q308</f>
        <v>0</v>
      </c>
      <c r="D308" s="8">
        <f>RevReqDetR!U308</f>
        <v>0</v>
      </c>
      <c r="E308" s="4">
        <f t="shared" si="47"/>
        <v>0</v>
      </c>
      <c r="F308" s="131">
        <f>RevReqDetR!E308+RevReqDetR!V308</f>
        <v>0</v>
      </c>
      <c r="G308" s="4">
        <f>RevReqDetR!AG308</f>
        <v>0</v>
      </c>
      <c r="H308" s="131">
        <f t="shared" si="48"/>
        <v>0</v>
      </c>
      <c r="I308" s="8">
        <f>RevReqDetR!H308</f>
        <v>0</v>
      </c>
      <c r="J308" s="8">
        <f>RevReqDetR!M308</f>
        <v>0</v>
      </c>
      <c r="K308" s="131">
        <f t="shared" si="49"/>
        <v>0</v>
      </c>
      <c r="L308" s="8">
        <f>RevReqDetR!N308</f>
        <v>0</v>
      </c>
      <c r="M308" s="8">
        <f>RevReqDetR!AA308</f>
        <v>0</v>
      </c>
      <c r="N308" s="134">
        <f t="shared" si="50"/>
        <v>0</v>
      </c>
      <c r="O308" s="134">
        <f>RevReqDetR!AI308</f>
        <v>0</v>
      </c>
      <c r="P308" s="8">
        <f>RevReqDetR!K308</f>
        <v>0</v>
      </c>
      <c r="Q308" s="8">
        <f>RevReqDetR!T308</f>
        <v>0</v>
      </c>
      <c r="R308" s="8">
        <f>RevReqDetR!W308</f>
        <v>0</v>
      </c>
      <c r="S308" s="8">
        <f>RevReqDetR!X308</f>
        <v>0</v>
      </c>
      <c r="T308" s="8">
        <f>RevReqDetR!Y308</f>
        <v>0</v>
      </c>
      <c r="U308" s="134">
        <f t="shared" si="51"/>
        <v>0</v>
      </c>
      <c r="V308" s="134">
        <f>RevReqDetR!L308</f>
        <v>0</v>
      </c>
      <c r="W308" s="8">
        <f t="shared" si="52"/>
        <v>0</v>
      </c>
      <c r="Y308">
        <f t="shared" si="45"/>
        <v>61.6</v>
      </c>
      <c r="AA308" s="8">
        <f>W308-RevReqDetR!AJ308</f>
        <v>0</v>
      </c>
    </row>
    <row r="309" spans="1:27" hidden="1" outlineLevel="1" x14ac:dyDescent="0.2">
      <c r="A309">
        <f t="shared" si="46"/>
        <v>2033</v>
      </c>
      <c r="B309" s="91">
        <v>48884</v>
      </c>
      <c r="C309" s="4">
        <f>RevReqDetR!Q309</f>
        <v>0</v>
      </c>
      <c r="D309" s="8">
        <f>RevReqDetR!U309</f>
        <v>0</v>
      </c>
      <c r="E309" s="4">
        <f t="shared" si="47"/>
        <v>0</v>
      </c>
      <c r="F309" s="131">
        <f>RevReqDetR!E309+RevReqDetR!V309</f>
        <v>0</v>
      </c>
      <c r="G309" s="4">
        <f>RevReqDetR!AG309</f>
        <v>0</v>
      </c>
      <c r="H309" s="131">
        <f t="shared" si="48"/>
        <v>0</v>
      </c>
      <c r="I309" s="8">
        <f>RevReqDetR!H309</f>
        <v>0</v>
      </c>
      <c r="J309" s="8">
        <f>RevReqDetR!M309</f>
        <v>0</v>
      </c>
      <c r="K309" s="131">
        <f t="shared" si="49"/>
        <v>0</v>
      </c>
      <c r="L309" s="8">
        <f>RevReqDetR!N309</f>
        <v>0</v>
      </c>
      <c r="M309" s="8">
        <f>RevReqDetR!AA309</f>
        <v>0</v>
      </c>
      <c r="N309" s="134">
        <f t="shared" si="50"/>
        <v>0</v>
      </c>
      <c r="O309" s="134">
        <f>RevReqDetR!AI309</f>
        <v>0</v>
      </c>
      <c r="P309" s="8">
        <f>RevReqDetR!K309</f>
        <v>0</v>
      </c>
      <c r="Q309" s="8">
        <f>RevReqDetR!T309</f>
        <v>0</v>
      </c>
      <c r="R309" s="8">
        <f>RevReqDetR!W309</f>
        <v>0</v>
      </c>
      <c r="S309" s="8">
        <f>RevReqDetR!X309</f>
        <v>0</v>
      </c>
      <c r="T309" s="8">
        <f>RevReqDetR!Y309</f>
        <v>0</v>
      </c>
      <c r="U309" s="134">
        <f t="shared" si="51"/>
        <v>0</v>
      </c>
      <c r="V309" s="134">
        <f>RevReqDetR!L309</f>
        <v>0</v>
      </c>
      <c r="W309" s="8">
        <f t="shared" si="52"/>
        <v>0</v>
      </c>
      <c r="Y309">
        <f t="shared" si="45"/>
        <v>61.8</v>
      </c>
      <c r="AA309" s="8">
        <f>W309-RevReqDetR!AJ309</f>
        <v>0</v>
      </c>
    </row>
    <row r="310" spans="1:27" hidden="1" outlineLevel="1" x14ac:dyDescent="0.2">
      <c r="A310">
        <f t="shared" si="46"/>
        <v>2033</v>
      </c>
      <c r="B310" s="91">
        <v>48914</v>
      </c>
      <c r="C310" s="4">
        <f>RevReqDetR!Q310</f>
        <v>0</v>
      </c>
      <c r="D310" s="8">
        <f>RevReqDetR!U310</f>
        <v>0</v>
      </c>
      <c r="E310" s="4">
        <f t="shared" si="47"/>
        <v>0</v>
      </c>
      <c r="F310" s="131">
        <f>RevReqDetR!E310+RevReqDetR!V310</f>
        <v>0</v>
      </c>
      <c r="G310" s="4">
        <f>RevReqDetR!AG310</f>
        <v>0</v>
      </c>
      <c r="H310" s="131">
        <f t="shared" si="48"/>
        <v>0</v>
      </c>
      <c r="I310" s="8">
        <f>RevReqDetR!H310</f>
        <v>0</v>
      </c>
      <c r="J310" s="8">
        <f>RevReqDetR!M310</f>
        <v>0</v>
      </c>
      <c r="K310" s="131">
        <f t="shared" si="49"/>
        <v>0</v>
      </c>
      <c r="L310" s="8">
        <f>RevReqDetR!N310</f>
        <v>0</v>
      </c>
      <c r="M310" s="8">
        <f>RevReqDetR!AA310</f>
        <v>0</v>
      </c>
      <c r="N310" s="134">
        <f t="shared" si="50"/>
        <v>0</v>
      </c>
      <c r="O310" s="134">
        <f>RevReqDetR!AI310</f>
        <v>0</v>
      </c>
      <c r="P310" s="8">
        <f>RevReqDetR!K310</f>
        <v>0</v>
      </c>
      <c r="Q310" s="8">
        <f>RevReqDetR!T310</f>
        <v>0</v>
      </c>
      <c r="R310" s="8">
        <f>RevReqDetR!W310</f>
        <v>0</v>
      </c>
      <c r="S310" s="8">
        <f>RevReqDetR!X310</f>
        <v>0</v>
      </c>
      <c r="T310" s="8">
        <f>RevReqDetR!Y310</f>
        <v>0</v>
      </c>
      <c r="U310" s="134">
        <f t="shared" si="51"/>
        <v>0</v>
      </c>
      <c r="V310" s="134">
        <f>RevReqDetR!L310</f>
        <v>0</v>
      </c>
      <c r="W310" s="8">
        <f t="shared" si="52"/>
        <v>0</v>
      </c>
      <c r="Y310">
        <f t="shared" si="45"/>
        <v>62</v>
      </c>
      <c r="AA310" s="8">
        <f>W310-RevReqDetR!AJ310</f>
        <v>0</v>
      </c>
    </row>
    <row r="311" spans="1:27" hidden="1" outlineLevel="1" x14ac:dyDescent="0.2">
      <c r="A311">
        <f t="shared" si="46"/>
        <v>2034</v>
      </c>
      <c r="B311" s="91">
        <v>48945</v>
      </c>
      <c r="C311" s="4">
        <f>RevReqDetR!Q311</f>
        <v>0</v>
      </c>
      <c r="D311" s="8">
        <f>RevReqDetR!U311</f>
        <v>0</v>
      </c>
      <c r="E311" s="4">
        <f t="shared" si="47"/>
        <v>0</v>
      </c>
      <c r="F311" s="131">
        <f>RevReqDetR!E311+RevReqDetR!V311</f>
        <v>0</v>
      </c>
      <c r="G311" s="4">
        <f>RevReqDetR!AG311</f>
        <v>0</v>
      </c>
      <c r="H311" s="131">
        <f t="shared" si="48"/>
        <v>0</v>
      </c>
      <c r="I311" s="8">
        <f>RevReqDetR!H311</f>
        <v>0</v>
      </c>
      <c r="J311" s="8">
        <f>RevReqDetR!M311</f>
        <v>0</v>
      </c>
      <c r="K311" s="131">
        <f t="shared" si="49"/>
        <v>0</v>
      </c>
      <c r="L311" s="8">
        <f>RevReqDetR!N311</f>
        <v>0</v>
      </c>
      <c r="M311" s="8">
        <f>RevReqDetR!AA311</f>
        <v>0</v>
      </c>
      <c r="N311" s="134">
        <f t="shared" si="50"/>
        <v>0</v>
      </c>
      <c r="O311" s="134">
        <f>RevReqDetR!AI311</f>
        <v>0</v>
      </c>
      <c r="P311" s="8">
        <f>RevReqDetR!K311</f>
        <v>0</v>
      </c>
      <c r="Q311" s="8">
        <f>RevReqDetR!T311</f>
        <v>0</v>
      </c>
      <c r="R311" s="8">
        <f>RevReqDetR!W311</f>
        <v>0</v>
      </c>
      <c r="S311" s="8">
        <f>RevReqDetR!X311</f>
        <v>0</v>
      </c>
      <c r="T311" s="8">
        <f>RevReqDetR!Y311</f>
        <v>0</v>
      </c>
      <c r="U311" s="134">
        <f t="shared" si="51"/>
        <v>0</v>
      </c>
      <c r="V311" s="134">
        <f>RevReqDetR!L311</f>
        <v>0</v>
      </c>
      <c r="W311" s="8">
        <f t="shared" si="52"/>
        <v>0</v>
      </c>
      <c r="Y311">
        <f t="shared" si="45"/>
        <v>62.2</v>
      </c>
      <c r="AA311" s="8">
        <f>W311-RevReqDetR!AJ311</f>
        <v>0</v>
      </c>
    </row>
    <row r="312" spans="1:27" s="54" customFormat="1" ht="76.5" collapsed="1" x14ac:dyDescent="0.2">
      <c r="B312" s="51"/>
      <c r="C312" s="226" t="s">
        <v>333</v>
      </c>
      <c r="D312" s="226" t="s">
        <v>334</v>
      </c>
      <c r="E312" s="53" t="s">
        <v>173</v>
      </c>
      <c r="F312" s="133" t="s">
        <v>335</v>
      </c>
      <c r="G312" s="226" t="s">
        <v>336</v>
      </c>
      <c r="H312" s="133" t="s">
        <v>174</v>
      </c>
      <c r="I312" s="226" t="s">
        <v>337</v>
      </c>
      <c r="J312" s="226" t="s">
        <v>338</v>
      </c>
      <c r="K312" s="133" t="s">
        <v>175</v>
      </c>
      <c r="L312" s="226" t="s">
        <v>339</v>
      </c>
      <c r="M312" s="226" t="s">
        <v>340</v>
      </c>
      <c r="N312" s="227" t="s">
        <v>159</v>
      </c>
      <c r="O312" s="227" t="s">
        <v>341</v>
      </c>
      <c r="P312" s="226" t="s">
        <v>342</v>
      </c>
      <c r="Q312" s="226" t="s">
        <v>343</v>
      </c>
      <c r="R312" s="226" t="s">
        <v>344</v>
      </c>
      <c r="S312" s="226" t="s">
        <v>345</v>
      </c>
      <c r="T312" s="226" t="s">
        <v>346</v>
      </c>
      <c r="U312" s="227" t="s">
        <v>227</v>
      </c>
      <c r="V312" s="227" t="s">
        <v>176</v>
      </c>
      <c r="W312" s="53" t="s">
        <v>190</v>
      </c>
    </row>
    <row r="313" spans="1:27" s="47" customFormat="1" ht="24.75" customHeight="1" x14ac:dyDescent="0.2">
      <c r="B313" s="202" t="s">
        <v>28</v>
      </c>
      <c r="F313" s="129"/>
      <c r="H313" s="129"/>
      <c r="K313" s="129"/>
      <c r="N313" s="129"/>
      <c r="O313" s="129"/>
      <c r="U313" s="129"/>
      <c r="V313" s="129"/>
    </row>
    <row r="314" spans="1:27" x14ac:dyDescent="0.2">
      <c r="B314" s="89">
        <v>2009</v>
      </c>
      <c r="C314" s="4">
        <f t="shared" ref="C314:E337" si="53">VLOOKUP(DATE($B314,12,1),$B$10:$W$311,COLUMN()-1,FALSE)</f>
        <v>42055056.770000003</v>
      </c>
      <c r="D314" s="4">
        <f t="shared" si="53"/>
        <v>1483480.89</v>
      </c>
      <c r="E314" s="4">
        <f t="shared" si="53"/>
        <v>43538537.660000004</v>
      </c>
      <c r="F314" s="131">
        <f t="shared" ref="F314:F337" si="54">SUMIF($A$10:$A$311,$B314,F$10:F$311)</f>
        <v>1322953.6110346569</v>
      </c>
      <c r="G314" s="4">
        <f t="shared" ref="G314:G337" si="55">VLOOKUP(DATE($B314,12,1),$B$10:$W$311,COLUMN()-1,FALSE)</f>
        <v>0</v>
      </c>
      <c r="H314" s="131">
        <f t="shared" ref="H314:W323" si="56">SUMIF($A$10:$A$311,$B314,H$10:H$311)</f>
        <v>0</v>
      </c>
      <c r="I314" s="4">
        <f t="shared" si="56"/>
        <v>1267816.9300000002</v>
      </c>
      <c r="J314" s="4">
        <f t="shared" si="56"/>
        <v>1209191.03</v>
      </c>
      <c r="K314" s="131">
        <f t="shared" si="56"/>
        <v>58625.900000000052</v>
      </c>
      <c r="L314" s="4">
        <f t="shared" si="56"/>
        <v>937412.75999999989</v>
      </c>
      <c r="M314" s="4">
        <f t="shared" si="56"/>
        <v>0</v>
      </c>
      <c r="N314" s="131">
        <f t="shared" si="56"/>
        <v>937412.75999999989</v>
      </c>
      <c r="O314" s="131">
        <f t="shared" si="56"/>
        <v>505553.5799999999</v>
      </c>
      <c r="P314" s="4">
        <f t="shared" si="56"/>
        <v>2146603.7899999996</v>
      </c>
      <c r="Q314" s="4">
        <f t="shared" si="56"/>
        <v>271256.43000000005</v>
      </c>
      <c r="R314" s="4">
        <f t="shared" si="56"/>
        <v>135091.22999999998</v>
      </c>
      <c r="S314" s="4">
        <f t="shared" si="56"/>
        <v>0</v>
      </c>
      <c r="T314" s="4">
        <f t="shared" si="56"/>
        <v>3499.3399999999901</v>
      </c>
      <c r="U314" s="131">
        <f t="shared" si="56"/>
        <v>2279269.65</v>
      </c>
      <c r="V314" s="131">
        <f t="shared" si="56"/>
        <v>0</v>
      </c>
      <c r="W314" s="4">
        <f>SUMIF($A$10:$A$311,$B314,W$10:W$311)</f>
        <v>428024.40103465621</v>
      </c>
      <c r="Y314">
        <f t="shared" ref="Y314:Y337" si="57">ROW()/5</f>
        <v>62.8</v>
      </c>
      <c r="Z314" s="47">
        <f t="shared" ref="Z314:Z334" si="58">IF(INT(Y315)-Y315=0,1,2)</f>
        <v>1</v>
      </c>
    </row>
    <row r="315" spans="1:27" x14ac:dyDescent="0.2">
      <c r="B315">
        <f t="shared" ref="B315:B337" si="59">B314+1</f>
        <v>2010</v>
      </c>
      <c r="C315" s="4">
        <f t="shared" si="53"/>
        <v>62387945.289999999</v>
      </c>
      <c r="D315" s="4">
        <f t="shared" si="53"/>
        <v>2636299.0200000014</v>
      </c>
      <c r="E315" s="4">
        <f t="shared" si="53"/>
        <v>65024244.310000002</v>
      </c>
      <c r="F315" s="131">
        <f t="shared" si="54"/>
        <v>5825922.0105554471</v>
      </c>
      <c r="G315" s="4">
        <f t="shared" si="55"/>
        <v>0</v>
      </c>
      <c r="H315" s="175">
        <f t="shared" si="56"/>
        <v>0</v>
      </c>
      <c r="I315" s="4">
        <f t="shared" si="56"/>
        <v>5558552.3900000006</v>
      </c>
      <c r="J315" s="4">
        <f t="shared" si="56"/>
        <v>5617178.290000001</v>
      </c>
      <c r="K315" s="175">
        <f t="shared" si="56"/>
        <v>-58625.900000000081</v>
      </c>
      <c r="L315" s="4">
        <f t="shared" si="56"/>
        <v>3820753.2999999993</v>
      </c>
      <c r="M315" s="4">
        <f t="shared" si="56"/>
        <v>0</v>
      </c>
      <c r="N315" s="175">
        <f t="shared" si="56"/>
        <v>3820753.2999999993</v>
      </c>
      <c r="O315" s="175">
        <f t="shared" si="56"/>
        <v>258524.91999999998</v>
      </c>
      <c r="P315" s="4">
        <f t="shared" si="56"/>
        <v>9411251.7599999998</v>
      </c>
      <c r="Q315" s="4">
        <f t="shared" si="56"/>
        <v>1499492.8000000003</v>
      </c>
      <c r="R315" s="4">
        <f t="shared" si="56"/>
        <v>203400.65</v>
      </c>
      <c r="S315" s="4">
        <f t="shared" si="56"/>
        <v>0</v>
      </c>
      <c r="T315" s="4">
        <f t="shared" si="56"/>
        <v>0</v>
      </c>
      <c r="U315" s="175">
        <f t="shared" si="56"/>
        <v>10707343.91</v>
      </c>
      <c r="V315" s="175">
        <f t="shared" si="56"/>
        <v>26679.829999999998</v>
      </c>
      <c r="W315" s="4">
        <f t="shared" si="56"/>
        <v>-770197.60944455315</v>
      </c>
      <c r="Y315">
        <f t="shared" si="57"/>
        <v>63</v>
      </c>
      <c r="Z315" s="47">
        <f t="shared" si="58"/>
        <v>2</v>
      </c>
    </row>
    <row r="316" spans="1:27" x14ac:dyDescent="0.2">
      <c r="B316">
        <f t="shared" si="59"/>
        <v>2011</v>
      </c>
      <c r="C316" s="4">
        <f t="shared" si="53"/>
        <v>73099428.219999999</v>
      </c>
      <c r="D316" s="4">
        <f t="shared" si="53"/>
        <v>1795217.6299998639</v>
      </c>
      <c r="E316" s="4">
        <f t="shared" si="53"/>
        <v>74894645.84999986</v>
      </c>
      <c r="F316" s="131">
        <f t="shared" si="54"/>
        <v>7945122.7072873078</v>
      </c>
      <c r="G316" s="4">
        <f t="shared" si="55"/>
        <v>0</v>
      </c>
      <c r="H316" s="131">
        <f t="shared" si="56"/>
        <v>0</v>
      </c>
      <c r="I316" s="4">
        <f t="shared" si="56"/>
        <v>7473720.6499999994</v>
      </c>
      <c r="J316" s="4">
        <f t="shared" si="56"/>
        <v>7429658.459999999</v>
      </c>
      <c r="K316" s="131">
        <f t="shared" si="56"/>
        <v>44062.189999999944</v>
      </c>
      <c r="L316" s="4">
        <f t="shared" si="56"/>
        <v>4927273.2600000007</v>
      </c>
      <c r="M316" s="4">
        <f t="shared" si="56"/>
        <v>0</v>
      </c>
      <c r="N316" s="131">
        <f t="shared" si="56"/>
        <v>4927273.2600000007</v>
      </c>
      <c r="O316" s="131">
        <f t="shared" si="56"/>
        <v>127415.19</v>
      </c>
      <c r="P316" s="4">
        <f t="shared" si="56"/>
        <v>12280357.770000001</v>
      </c>
      <c r="Q316" s="4">
        <f t="shared" si="56"/>
        <v>-3344976.720000138</v>
      </c>
      <c r="R316" s="4">
        <f t="shared" si="56"/>
        <v>285220.05</v>
      </c>
      <c r="S316" s="4">
        <f t="shared" si="56"/>
        <v>0</v>
      </c>
      <c r="T316" s="4">
        <f t="shared" si="56"/>
        <v>559489.04</v>
      </c>
      <c r="U316" s="131">
        <f t="shared" si="56"/>
        <v>8090671.9599998612</v>
      </c>
      <c r="V316" s="131">
        <f t="shared" si="56"/>
        <v>76573.95</v>
      </c>
      <c r="W316" s="4">
        <f t="shared" si="56"/>
        <v>4788503.0572874472</v>
      </c>
      <c r="Y316">
        <f t="shared" si="57"/>
        <v>63.2</v>
      </c>
      <c r="Z316" s="47">
        <f t="shared" si="58"/>
        <v>2</v>
      </c>
    </row>
    <row r="317" spans="1:27" x14ac:dyDescent="0.2">
      <c r="A317" s="89"/>
      <c r="B317" s="89">
        <f t="shared" si="59"/>
        <v>2012</v>
      </c>
      <c r="C317" s="197">
        <f t="shared" si="53"/>
        <v>68251149.679999992</v>
      </c>
      <c r="D317" s="197">
        <f t="shared" si="53"/>
        <v>1287922.4699998638</v>
      </c>
      <c r="E317" s="197">
        <f t="shared" si="53"/>
        <v>69539072.149999857</v>
      </c>
      <c r="F317" s="201">
        <f t="shared" si="54"/>
        <v>8049415.5703150798</v>
      </c>
      <c r="G317" s="197">
        <f t="shared" si="55"/>
        <v>0</v>
      </c>
      <c r="H317" s="131">
        <f t="shared" si="56"/>
        <v>0</v>
      </c>
      <c r="I317" s="197">
        <f t="shared" si="56"/>
        <v>7781089.4000000004</v>
      </c>
      <c r="J317" s="197">
        <f t="shared" si="56"/>
        <v>7678211.6799999997</v>
      </c>
      <c r="K317" s="131">
        <f t="shared" si="56"/>
        <v>102877.71999999997</v>
      </c>
      <c r="L317" s="197">
        <f t="shared" si="56"/>
        <v>4968092.26</v>
      </c>
      <c r="M317" s="197">
        <f t="shared" si="56"/>
        <v>0</v>
      </c>
      <c r="N317" s="131">
        <f t="shared" si="56"/>
        <v>4968092.26</v>
      </c>
      <c r="O317" s="131">
        <f t="shared" si="56"/>
        <v>68188.710000000006</v>
      </c>
      <c r="P317" s="197">
        <f t="shared" si="56"/>
        <v>12500100</v>
      </c>
      <c r="Q317" s="197">
        <f t="shared" si="56"/>
        <v>-5730793.4900000002</v>
      </c>
      <c r="R317" s="197">
        <f t="shared" si="56"/>
        <v>108511.05</v>
      </c>
      <c r="S317" s="197">
        <f t="shared" si="56"/>
        <v>0</v>
      </c>
      <c r="T317" s="197">
        <f t="shared" si="56"/>
        <v>3967845.2699999996</v>
      </c>
      <c r="U317" s="131">
        <f t="shared" si="56"/>
        <v>2692950.1899999995</v>
      </c>
      <c r="V317" s="131">
        <f t="shared" si="56"/>
        <v>146203.94</v>
      </c>
      <c r="W317" s="197">
        <f t="shared" si="56"/>
        <v>10143664.690315081</v>
      </c>
      <c r="Y317">
        <f t="shared" si="57"/>
        <v>63.4</v>
      </c>
      <c r="Z317" s="47">
        <f t="shared" si="58"/>
        <v>2</v>
      </c>
    </row>
    <row r="318" spans="1:27" x14ac:dyDescent="0.2">
      <c r="A318" s="89"/>
      <c r="B318" s="89">
        <f t="shared" si="59"/>
        <v>2013</v>
      </c>
      <c r="C318" s="197">
        <f t="shared" si="53"/>
        <v>63542118.189999998</v>
      </c>
      <c r="D318" s="197">
        <f t="shared" si="53"/>
        <v>268789.07999982964</v>
      </c>
      <c r="E318" s="197">
        <f t="shared" si="53"/>
        <v>63810907.269999824</v>
      </c>
      <c r="F318" s="131">
        <f t="shared" si="54"/>
        <v>7490616.929455339</v>
      </c>
      <c r="G318" s="197">
        <f t="shared" si="55"/>
        <v>0</v>
      </c>
      <c r="H318" s="131">
        <f t="shared" si="56"/>
        <v>0</v>
      </c>
      <c r="I318" s="197">
        <f t="shared" si="56"/>
        <v>7306210.5100000007</v>
      </c>
      <c r="J318" s="197">
        <f t="shared" si="56"/>
        <v>7453150.4199999999</v>
      </c>
      <c r="K318" s="131">
        <f t="shared" si="56"/>
        <v>-146939.90999999992</v>
      </c>
      <c r="L318" s="197">
        <f t="shared" si="56"/>
        <v>4562091.580000001</v>
      </c>
      <c r="M318" s="197">
        <f t="shared" si="56"/>
        <v>0</v>
      </c>
      <c r="N318" s="131">
        <f t="shared" si="56"/>
        <v>4562091.580000001</v>
      </c>
      <c r="O318" s="131">
        <f t="shared" si="56"/>
        <v>95021.030000000013</v>
      </c>
      <c r="P318" s="197">
        <f t="shared" si="56"/>
        <v>11936750</v>
      </c>
      <c r="Q318" s="197">
        <f t="shared" si="56"/>
        <v>-2101030.7300000535</v>
      </c>
      <c r="R318" s="197">
        <f t="shared" si="56"/>
        <v>37127.35</v>
      </c>
      <c r="S318" s="197">
        <f t="shared" si="56"/>
        <v>0</v>
      </c>
      <c r="T318" s="197">
        <f t="shared" si="56"/>
        <v>7028217.6400000006</v>
      </c>
      <c r="U318" s="131">
        <f t="shared" si="56"/>
        <v>2770374.2799999467</v>
      </c>
      <c r="V318" s="131">
        <f t="shared" si="56"/>
        <v>78492</v>
      </c>
      <c r="W318" s="197">
        <f t="shared" si="56"/>
        <v>9445803.1694553923</v>
      </c>
      <c r="Y318">
        <f t="shared" si="57"/>
        <v>63.6</v>
      </c>
      <c r="Z318" s="47">
        <v>2</v>
      </c>
    </row>
    <row r="319" spans="1:27" x14ac:dyDescent="0.2">
      <c r="B319">
        <f t="shared" si="59"/>
        <v>2014</v>
      </c>
      <c r="C319" s="4">
        <f t="shared" si="53"/>
        <v>59017474.500000007</v>
      </c>
      <c r="D319" s="4">
        <f t="shared" si="53"/>
        <v>1036640</v>
      </c>
      <c r="E319" s="4">
        <f t="shared" si="53"/>
        <v>60054114.500000007</v>
      </c>
      <c r="F319" s="131">
        <f t="shared" si="54"/>
        <v>6979820.7843586421</v>
      </c>
      <c r="G319" s="4">
        <f t="shared" si="55"/>
        <v>0</v>
      </c>
      <c r="H319" s="131">
        <f t="shared" si="56"/>
        <v>0</v>
      </c>
      <c r="I319" s="4">
        <f t="shared" si="56"/>
        <v>6833439.7699999958</v>
      </c>
      <c r="J319" s="4">
        <f t="shared" si="56"/>
        <v>7030240.2300000004</v>
      </c>
      <c r="K319" s="131">
        <f t="shared" si="56"/>
        <v>-196800.46000000415</v>
      </c>
      <c r="L319" s="4">
        <f t="shared" si="56"/>
        <v>4327843.22</v>
      </c>
      <c r="M319" s="4">
        <f t="shared" si="56"/>
        <v>0</v>
      </c>
      <c r="N319" s="131">
        <f t="shared" si="56"/>
        <v>4327843.22</v>
      </c>
      <c r="O319" s="131">
        <f t="shared" si="56"/>
        <v>103462.61</v>
      </c>
      <c r="P319" s="4">
        <f t="shared" si="56"/>
        <v>11221875</v>
      </c>
      <c r="Q319" s="4">
        <f>SUMIF($A$10:$A$311,$B319,Q$10:Q$311)</f>
        <v>-21633.829999803915</v>
      </c>
      <c r="R319" s="4">
        <f t="shared" si="56"/>
        <v>19023.485729751315</v>
      </c>
      <c r="S319" s="4">
        <f t="shared" si="56"/>
        <v>0</v>
      </c>
      <c r="T319" s="4">
        <f t="shared" si="56"/>
        <v>7505841.4500000002</v>
      </c>
      <c r="U319" s="131">
        <f t="shared" si="56"/>
        <v>3675376.2342704441</v>
      </c>
      <c r="V319" s="131">
        <f t="shared" si="56"/>
        <v>136208.45000000001</v>
      </c>
      <c r="W319" s="4">
        <f t="shared" si="56"/>
        <v>7796342.3900881996</v>
      </c>
      <c r="Y319">
        <f t="shared" si="57"/>
        <v>63.8</v>
      </c>
      <c r="Z319" s="47">
        <f t="shared" si="58"/>
        <v>1</v>
      </c>
    </row>
    <row r="320" spans="1:27" x14ac:dyDescent="0.2">
      <c r="B320">
        <f t="shared" si="59"/>
        <v>2015</v>
      </c>
      <c r="C320" s="4">
        <f t="shared" si="53"/>
        <v>53511476.189999983</v>
      </c>
      <c r="D320" s="4">
        <f t="shared" si="53"/>
        <v>1030905</v>
      </c>
      <c r="E320" s="4">
        <f t="shared" si="53"/>
        <v>54542381.189999983</v>
      </c>
      <c r="F320" s="131">
        <f t="shared" si="54"/>
        <v>6434931.5340439472</v>
      </c>
      <c r="G320" s="4">
        <f t="shared" si="55"/>
        <v>0</v>
      </c>
      <c r="H320" s="131">
        <f t="shared" si="56"/>
        <v>0</v>
      </c>
      <c r="I320" s="4">
        <f t="shared" si="56"/>
        <v>6301497.3199999994</v>
      </c>
      <c r="J320" s="4">
        <f t="shared" si="56"/>
        <v>6301690.8599999994</v>
      </c>
      <c r="K320" s="131">
        <f t="shared" si="56"/>
        <v>-193.54000000032829</v>
      </c>
      <c r="L320" s="4">
        <f t="shared" si="56"/>
        <v>5505804.7699999996</v>
      </c>
      <c r="M320" s="4">
        <f t="shared" si="56"/>
        <v>0</v>
      </c>
      <c r="N320" s="131">
        <f t="shared" si="56"/>
        <v>5505804.7699999996</v>
      </c>
      <c r="O320" s="131">
        <f t="shared" si="56"/>
        <v>81911.501093246989</v>
      </c>
      <c r="P320" s="4">
        <f t="shared" si="56"/>
        <v>11807495.630000001</v>
      </c>
      <c r="Q320" s="4">
        <f t="shared" si="56"/>
        <v>0</v>
      </c>
      <c r="R320" s="4">
        <f t="shared" si="56"/>
        <v>24273.200065744608</v>
      </c>
      <c r="S320" s="4">
        <f t="shared" si="56"/>
        <v>0</v>
      </c>
      <c r="T320" s="4">
        <f t="shared" si="56"/>
        <v>7954182.29</v>
      </c>
      <c r="U320" s="131">
        <f t="shared" si="56"/>
        <v>3829040.1399342548</v>
      </c>
      <c r="V320" s="131">
        <f t="shared" si="56"/>
        <v>0</v>
      </c>
      <c r="W320" s="4">
        <f t="shared" si="56"/>
        <v>8193801.2052029399</v>
      </c>
      <c r="Y320">
        <f t="shared" si="57"/>
        <v>64</v>
      </c>
      <c r="Z320" s="47">
        <f t="shared" si="58"/>
        <v>2</v>
      </c>
    </row>
    <row r="321" spans="2:26" hidden="1" outlineLevel="1" x14ac:dyDescent="0.2">
      <c r="B321">
        <f t="shared" si="59"/>
        <v>2016</v>
      </c>
      <c r="C321" s="4">
        <f t="shared" si="53"/>
        <v>47461896.220000006</v>
      </c>
      <c r="D321" s="4">
        <f t="shared" si="53"/>
        <v>1024240</v>
      </c>
      <c r="E321" s="4">
        <f t="shared" si="53"/>
        <v>48486136.220000006</v>
      </c>
      <c r="F321" s="131">
        <f t="shared" si="54"/>
        <v>5795148.0936299842</v>
      </c>
      <c r="G321" s="4">
        <f t="shared" si="55"/>
        <v>0</v>
      </c>
      <c r="H321" s="131">
        <f t="shared" si="56"/>
        <v>0</v>
      </c>
      <c r="I321" s="4">
        <f t="shared" si="56"/>
        <v>5679516.8199999984</v>
      </c>
      <c r="J321" s="4">
        <f t="shared" si="56"/>
        <v>5680848.1299999999</v>
      </c>
      <c r="K321" s="131">
        <f t="shared" si="56"/>
        <v>-1331.3100000019767</v>
      </c>
      <c r="L321" s="4">
        <f t="shared" si="56"/>
        <v>6048248.6600000001</v>
      </c>
      <c r="M321" s="4">
        <f t="shared" si="56"/>
        <v>0</v>
      </c>
      <c r="N321" s="131">
        <f t="shared" si="56"/>
        <v>6048248.6600000001</v>
      </c>
      <c r="O321" s="131">
        <f t="shared" si="56"/>
        <v>71523.960312970827</v>
      </c>
      <c r="P321" s="4">
        <f t="shared" si="56"/>
        <v>11729096.789999999</v>
      </c>
      <c r="Q321" s="4">
        <f t="shared" si="56"/>
        <v>0</v>
      </c>
      <c r="R321" s="4">
        <f t="shared" si="56"/>
        <v>17985.074846992109</v>
      </c>
      <c r="S321" s="4">
        <f t="shared" si="56"/>
        <v>0</v>
      </c>
      <c r="T321" s="4">
        <f t="shared" si="56"/>
        <v>7901330.8300000001</v>
      </c>
      <c r="U321" s="131">
        <f t="shared" si="56"/>
        <v>3809780.8851530077</v>
      </c>
      <c r="V321" s="131">
        <f t="shared" si="56"/>
        <v>0</v>
      </c>
      <c r="W321" s="4">
        <f t="shared" si="56"/>
        <v>8106471.1387899499</v>
      </c>
      <c r="Y321">
        <f t="shared" si="57"/>
        <v>64.2</v>
      </c>
      <c r="Z321" s="47">
        <f t="shared" si="58"/>
        <v>2</v>
      </c>
    </row>
    <row r="322" spans="2:26" hidden="1" outlineLevel="1" x14ac:dyDescent="0.2">
      <c r="B322">
        <f t="shared" si="59"/>
        <v>2017</v>
      </c>
      <c r="C322" s="4">
        <f t="shared" si="53"/>
        <v>40838359.079999991</v>
      </c>
      <c r="D322" s="4">
        <f t="shared" si="53"/>
        <v>1012460</v>
      </c>
      <c r="E322" s="4">
        <f t="shared" si="53"/>
        <v>41850819.079999991</v>
      </c>
      <c r="F322" s="131">
        <f t="shared" si="54"/>
        <v>5092846.1292665768</v>
      </c>
      <c r="G322" s="4">
        <f t="shared" si="55"/>
        <v>0</v>
      </c>
      <c r="H322" s="131">
        <f t="shared" si="56"/>
        <v>0</v>
      </c>
      <c r="I322" s="4">
        <f t="shared" si="56"/>
        <v>4994795.370000002</v>
      </c>
      <c r="J322" s="4">
        <f t="shared" si="56"/>
        <v>4995102.0299999993</v>
      </c>
      <c r="K322" s="131">
        <f t="shared" si="56"/>
        <v>-306.6599999985192</v>
      </c>
      <c r="L322" s="4">
        <f t="shared" si="56"/>
        <v>6623230.4800000014</v>
      </c>
      <c r="M322" s="4">
        <f t="shared" si="56"/>
        <v>0</v>
      </c>
      <c r="N322" s="131">
        <f t="shared" si="56"/>
        <v>6623230.4800000014</v>
      </c>
      <c r="O322" s="131">
        <f t="shared" si="56"/>
        <v>62762.053655362324</v>
      </c>
      <c r="P322" s="4">
        <f t="shared" si="56"/>
        <v>11618332.510000002</v>
      </c>
      <c r="Q322" s="4">
        <f t="shared" si="56"/>
        <v>0</v>
      </c>
      <c r="R322" s="4">
        <f t="shared" si="56"/>
        <v>15931.37150529441</v>
      </c>
      <c r="S322" s="4">
        <f t="shared" si="56"/>
        <v>0</v>
      </c>
      <c r="T322" s="4">
        <f t="shared" si="56"/>
        <v>7826143.3099999987</v>
      </c>
      <c r="U322" s="131">
        <f t="shared" si="56"/>
        <v>3776257.8284947057</v>
      </c>
      <c r="V322" s="131">
        <f t="shared" si="56"/>
        <v>0</v>
      </c>
      <c r="W322" s="4">
        <f t="shared" si="56"/>
        <v>8002887.494427233</v>
      </c>
      <c r="Y322">
        <f t="shared" si="57"/>
        <v>64.400000000000006</v>
      </c>
      <c r="Z322" s="47">
        <f t="shared" si="58"/>
        <v>2</v>
      </c>
    </row>
    <row r="323" spans="2:26" hidden="1" outlineLevel="1" x14ac:dyDescent="0.2">
      <c r="B323">
        <f t="shared" si="59"/>
        <v>2018</v>
      </c>
      <c r="C323" s="4">
        <f t="shared" si="53"/>
        <v>33684317.159999996</v>
      </c>
      <c r="D323" s="4">
        <f t="shared" si="53"/>
        <v>984405</v>
      </c>
      <c r="E323" s="4">
        <f t="shared" si="53"/>
        <v>34668722.159999996</v>
      </c>
      <c r="F323" s="131">
        <f t="shared" si="54"/>
        <v>4325825.5443551643</v>
      </c>
      <c r="G323" s="4">
        <f t="shared" si="55"/>
        <v>0</v>
      </c>
      <c r="H323" s="131">
        <f t="shared" si="56"/>
        <v>0</v>
      </c>
      <c r="I323" s="4">
        <f t="shared" si="56"/>
        <v>4243557.9200000018</v>
      </c>
      <c r="J323" s="4">
        <f t="shared" si="56"/>
        <v>4244230.32</v>
      </c>
      <c r="K323" s="131">
        <f t="shared" si="56"/>
        <v>-672.39999999850988</v>
      </c>
      <c r="L323" s="4">
        <f t="shared" si="56"/>
        <v>7153369.5199999996</v>
      </c>
      <c r="M323" s="4">
        <f t="shared" si="56"/>
        <v>0</v>
      </c>
      <c r="N323" s="131">
        <f t="shared" si="56"/>
        <v>7153369.5199999996</v>
      </c>
      <c r="O323" s="131">
        <f t="shared" si="56"/>
        <v>59581.963181585204</v>
      </c>
      <c r="P323" s="4">
        <f t="shared" si="56"/>
        <v>11397599.84</v>
      </c>
      <c r="Q323" s="4">
        <f t="shared" si="56"/>
        <v>0</v>
      </c>
      <c r="R323" s="4">
        <f t="shared" si="56"/>
        <v>14407.305772777137</v>
      </c>
      <c r="S323" s="4">
        <f t="shared" si="56"/>
        <v>0</v>
      </c>
      <c r="T323" s="4">
        <f t="shared" si="56"/>
        <v>7676293.2600000016</v>
      </c>
      <c r="U323" s="131">
        <f t="shared" si="56"/>
        <v>3706899.2742272234</v>
      </c>
      <c r="V323" s="131">
        <f t="shared" si="56"/>
        <v>0</v>
      </c>
      <c r="W323" s="4">
        <f t="shared" si="56"/>
        <v>7832550.1533095231</v>
      </c>
      <c r="Y323">
        <f t="shared" si="57"/>
        <v>64.599999999999994</v>
      </c>
      <c r="Z323" s="47">
        <f t="shared" si="58"/>
        <v>2</v>
      </c>
    </row>
    <row r="324" spans="2:26" hidden="1" outlineLevel="1" x14ac:dyDescent="0.2">
      <c r="B324">
        <f t="shared" si="59"/>
        <v>2019</v>
      </c>
      <c r="C324" s="4">
        <f t="shared" si="53"/>
        <v>26020940.300000008</v>
      </c>
      <c r="D324" s="4">
        <f t="shared" si="53"/>
        <v>964875</v>
      </c>
      <c r="E324" s="4">
        <f t="shared" si="53"/>
        <v>26985815.300000008</v>
      </c>
      <c r="F324" s="131">
        <f t="shared" si="54"/>
        <v>3503272.6453028833</v>
      </c>
      <c r="G324" s="4">
        <f t="shared" si="55"/>
        <v>0</v>
      </c>
      <c r="H324" s="131">
        <f t="shared" ref="H324:W337" si="60">SUMIF($A$10:$A$311,$B324,H$10:H$311)</f>
        <v>0</v>
      </c>
      <c r="I324" s="4">
        <f t="shared" si="60"/>
        <v>3431958.3200000003</v>
      </c>
      <c r="J324" s="4">
        <f t="shared" si="60"/>
        <v>3432191.6300000008</v>
      </c>
      <c r="K324" s="131">
        <f t="shared" si="60"/>
        <v>-233.31000000008498</v>
      </c>
      <c r="L324" s="4">
        <f t="shared" si="60"/>
        <v>7663143.5499999998</v>
      </c>
      <c r="M324" s="4">
        <f t="shared" si="60"/>
        <v>0</v>
      </c>
      <c r="N324" s="131">
        <f t="shared" si="60"/>
        <v>7663143.5499999998</v>
      </c>
      <c r="O324" s="131">
        <f t="shared" si="60"/>
        <v>60473.720770520689</v>
      </c>
      <c r="P324" s="4">
        <f t="shared" si="60"/>
        <v>11095335.179999998</v>
      </c>
      <c r="Q324" s="4">
        <f t="shared" si="60"/>
        <v>0</v>
      </c>
      <c r="R324" s="4">
        <f t="shared" si="60"/>
        <v>13408.646718388713</v>
      </c>
      <c r="S324" s="4">
        <f t="shared" si="60"/>
        <v>0</v>
      </c>
      <c r="T324" s="4">
        <f t="shared" si="60"/>
        <v>7472848.5600000005</v>
      </c>
      <c r="U324" s="131">
        <f t="shared" si="60"/>
        <v>3609077.9732816117</v>
      </c>
      <c r="V324" s="131">
        <f t="shared" si="60"/>
        <v>0</v>
      </c>
      <c r="W324" s="4">
        <f t="shared" si="60"/>
        <v>7618045.2527917931</v>
      </c>
      <c r="Y324">
        <f t="shared" si="57"/>
        <v>64.8</v>
      </c>
      <c r="Z324" s="47">
        <f t="shared" si="58"/>
        <v>1</v>
      </c>
    </row>
    <row r="325" spans="2:26" hidden="1" outlineLevel="1" x14ac:dyDescent="0.2">
      <c r="B325">
        <f t="shared" si="59"/>
        <v>2020</v>
      </c>
      <c r="C325" s="4">
        <f t="shared" si="53"/>
        <v>18186261.940000001</v>
      </c>
      <c r="D325" s="4">
        <f t="shared" si="53"/>
        <v>880710</v>
      </c>
      <c r="E325" s="4">
        <f t="shared" si="53"/>
        <v>19066971.940000001</v>
      </c>
      <c r="F325" s="131">
        <f t="shared" si="54"/>
        <v>2629002.9912957419</v>
      </c>
      <c r="G325" s="4">
        <f t="shared" si="55"/>
        <v>0</v>
      </c>
      <c r="H325" s="131">
        <f t="shared" si="60"/>
        <v>0</v>
      </c>
      <c r="I325" s="4">
        <f t="shared" si="60"/>
        <v>2564207.7699999996</v>
      </c>
      <c r="J325" s="4">
        <f t="shared" si="60"/>
        <v>2564217.36</v>
      </c>
      <c r="K325" s="131">
        <f t="shared" si="60"/>
        <v>-9.5900000000256114</v>
      </c>
      <c r="L325" s="4">
        <f t="shared" si="60"/>
        <v>7833787.0699999994</v>
      </c>
      <c r="M325" s="4">
        <f t="shared" si="60"/>
        <v>0</v>
      </c>
      <c r="N325" s="131">
        <f t="shared" si="60"/>
        <v>7833787.0699999994</v>
      </c>
      <c r="O325" s="131">
        <f t="shared" si="60"/>
        <v>62287.933693987507</v>
      </c>
      <c r="P325" s="4">
        <f t="shared" si="60"/>
        <v>10398004.43</v>
      </c>
      <c r="Q325" s="4">
        <f t="shared" si="60"/>
        <v>0</v>
      </c>
      <c r="R325" s="4">
        <f t="shared" si="60"/>
        <v>12882.25977665776</v>
      </c>
      <c r="S325" s="4">
        <f t="shared" si="60"/>
        <v>0</v>
      </c>
      <c r="T325" s="4">
        <f t="shared" si="60"/>
        <v>7004088.04</v>
      </c>
      <c r="U325" s="131">
        <f t="shared" si="60"/>
        <v>3381034.1302233422</v>
      </c>
      <c r="V325" s="131">
        <f t="shared" si="60"/>
        <v>0</v>
      </c>
      <c r="W325" s="4">
        <f t="shared" si="60"/>
        <v>7144053.4547663881</v>
      </c>
      <c r="Y325">
        <f t="shared" si="57"/>
        <v>65</v>
      </c>
      <c r="Z325" s="47">
        <f t="shared" si="58"/>
        <v>2</v>
      </c>
    </row>
    <row r="326" spans="2:26" hidden="1" outlineLevel="1" x14ac:dyDescent="0.2">
      <c r="B326">
        <f t="shared" si="59"/>
        <v>2021</v>
      </c>
      <c r="C326" s="4">
        <f t="shared" si="53"/>
        <v>11553795.290000001</v>
      </c>
      <c r="D326" s="4">
        <f t="shared" si="53"/>
        <v>583420</v>
      </c>
      <c r="E326" s="4">
        <f t="shared" si="53"/>
        <v>12137215.290000001</v>
      </c>
      <c r="F326" s="131">
        <f t="shared" si="54"/>
        <v>1773073.2728994463</v>
      </c>
      <c r="G326" s="4">
        <f t="shared" si="55"/>
        <v>0</v>
      </c>
      <c r="H326" s="131">
        <f t="shared" si="60"/>
        <v>0</v>
      </c>
      <c r="I326" s="4">
        <f t="shared" si="60"/>
        <v>1719256.82</v>
      </c>
      <c r="J326" s="4">
        <f t="shared" si="60"/>
        <v>1719256.1300000001</v>
      </c>
      <c r="K326" s="131">
        <f t="shared" si="60"/>
        <v>0.68999999997322448</v>
      </c>
      <c r="L326" s="4">
        <f t="shared" si="60"/>
        <v>6632339.8599999994</v>
      </c>
      <c r="M326" s="4">
        <f t="shared" si="60"/>
        <v>0</v>
      </c>
      <c r="N326" s="131">
        <f t="shared" si="60"/>
        <v>6632339.8599999994</v>
      </c>
      <c r="O326" s="131">
        <f t="shared" si="60"/>
        <v>64156.571704807138</v>
      </c>
      <c r="P326" s="4">
        <f t="shared" si="60"/>
        <v>8351595.9900000012</v>
      </c>
      <c r="Q326" s="4">
        <f t="shared" si="60"/>
        <v>0</v>
      </c>
      <c r="R326" s="4">
        <f t="shared" si="60"/>
        <v>10969.246020057168</v>
      </c>
      <c r="S326" s="4">
        <f t="shared" si="60"/>
        <v>0</v>
      </c>
      <c r="T326" s="4">
        <f t="shared" si="60"/>
        <v>5624714.3700000001</v>
      </c>
      <c r="U326" s="131">
        <f t="shared" si="60"/>
        <v>2715912.3739799429</v>
      </c>
      <c r="V326" s="131">
        <f t="shared" si="60"/>
        <v>0</v>
      </c>
      <c r="W326" s="4">
        <f t="shared" si="60"/>
        <v>5753656.6406243118</v>
      </c>
      <c r="Y326">
        <f t="shared" si="57"/>
        <v>65.2</v>
      </c>
      <c r="Z326" s="47">
        <f t="shared" si="58"/>
        <v>2</v>
      </c>
    </row>
    <row r="327" spans="2:26" hidden="1" outlineLevel="1" x14ac:dyDescent="0.2">
      <c r="B327">
        <f t="shared" si="59"/>
        <v>2022</v>
      </c>
      <c r="C327" s="4">
        <f t="shared" si="53"/>
        <v>7055027.8200000003</v>
      </c>
      <c r="D327" s="4">
        <f t="shared" si="53"/>
        <v>447175</v>
      </c>
      <c r="E327" s="4">
        <f t="shared" si="53"/>
        <v>7502202.8200000003</v>
      </c>
      <c r="F327" s="131">
        <f t="shared" si="54"/>
        <v>1121379.3764123288</v>
      </c>
      <c r="G327" s="4">
        <f t="shared" si="55"/>
        <v>0</v>
      </c>
      <c r="H327" s="131">
        <f t="shared" si="60"/>
        <v>0</v>
      </c>
      <c r="I327" s="4">
        <f t="shared" si="60"/>
        <v>1086252.3400000001</v>
      </c>
      <c r="J327" s="4">
        <f t="shared" si="60"/>
        <v>1086252.3400000001</v>
      </c>
      <c r="K327" s="131">
        <f t="shared" si="60"/>
        <v>0</v>
      </c>
      <c r="L327" s="4">
        <f t="shared" si="60"/>
        <v>4498767.47</v>
      </c>
      <c r="M327" s="4">
        <f t="shared" si="60"/>
        <v>0</v>
      </c>
      <c r="N327" s="131">
        <f t="shared" si="60"/>
        <v>4498767.47</v>
      </c>
      <c r="O327" s="131">
        <f t="shared" si="60"/>
        <v>66081.268855951377</v>
      </c>
      <c r="P327" s="4">
        <f t="shared" si="60"/>
        <v>5585019.8100000005</v>
      </c>
      <c r="Q327" s="4">
        <f t="shared" si="60"/>
        <v>0</v>
      </c>
      <c r="R327" s="4">
        <f t="shared" si="60"/>
        <v>7359.0707370725904</v>
      </c>
      <c r="S327" s="4">
        <f t="shared" si="60"/>
        <v>0</v>
      </c>
      <c r="T327" s="4">
        <f t="shared" si="60"/>
        <v>3761909.8099999996</v>
      </c>
      <c r="U327" s="131">
        <f t="shared" si="60"/>
        <v>1815750.9292629275</v>
      </c>
      <c r="V327" s="131">
        <f t="shared" si="60"/>
        <v>0</v>
      </c>
      <c r="W327" s="4">
        <f t="shared" si="60"/>
        <v>3870477.1860053525</v>
      </c>
      <c r="Y327">
        <f t="shared" si="57"/>
        <v>65.400000000000006</v>
      </c>
      <c r="Z327" s="47">
        <f t="shared" si="58"/>
        <v>2</v>
      </c>
    </row>
    <row r="328" spans="2:26" hidden="1" outlineLevel="1" x14ac:dyDescent="0.2">
      <c r="B328">
        <f t="shared" si="59"/>
        <v>2023</v>
      </c>
      <c r="C328" s="4">
        <f t="shared" si="53"/>
        <v>2894826.88</v>
      </c>
      <c r="D328" s="4">
        <f t="shared" si="53"/>
        <v>367970</v>
      </c>
      <c r="E328" s="4">
        <f t="shared" si="53"/>
        <v>3262796.88</v>
      </c>
      <c r="F328" s="131">
        <f t="shared" si="54"/>
        <v>630412.44460547948</v>
      </c>
      <c r="G328" s="4">
        <f t="shared" si="55"/>
        <v>0</v>
      </c>
      <c r="H328" s="131">
        <f t="shared" si="60"/>
        <v>0</v>
      </c>
      <c r="I328" s="4">
        <f t="shared" si="60"/>
        <v>600779.88</v>
      </c>
      <c r="J328" s="4">
        <f t="shared" si="60"/>
        <v>600779.88</v>
      </c>
      <c r="K328" s="131">
        <f t="shared" si="60"/>
        <v>0</v>
      </c>
      <c r="L328" s="4">
        <f t="shared" si="60"/>
        <v>4160200.94</v>
      </c>
      <c r="M328" s="4">
        <f t="shared" si="60"/>
        <v>0</v>
      </c>
      <c r="N328" s="131">
        <f t="shared" si="60"/>
        <v>4160200.94</v>
      </c>
      <c r="O328" s="131">
        <f t="shared" si="60"/>
        <v>68063.706921629913</v>
      </c>
      <c r="P328" s="4">
        <f t="shared" si="60"/>
        <v>4760980.82</v>
      </c>
      <c r="Q328" s="4">
        <f t="shared" si="60"/>
        <v>0</v>
      </c>
      <c r="R328" s="4">
        <f t="shared" si="60"/>
        <v>6213.4094991988322</v>
      </c>
      <c r="S328" s="4">
        <f t="shared" si="60"/>
        <v>0</v>
      </c>
      <c r="T328" s="4">
        <f t="shared" si="60"/>
        <v>3207207.38</v>
      </c>
      <c r="U328" s="131">
        <f t="shared" si="60"/>
        <v>1547560.0305008013</v>
      </c>
      <c r="V328" s="131">
        <f t="shared" si="60"/>
        <v>0</v>
      </c>
      <c r="W328" s="4">
        <f t="shared" si="60"/>
        <v>3311117.0610263078</v>
      </c>
      <c r="Y328">
        <f t="shared" si="57"/>
        <v>65.599999999999994</v>
      </c>
      <c r="Z328" s="47">
        <f t="shared" si="58"/>
        <v>2</v>
      </c>
    </row>
    <row r="329" spans="2:26" hidden="1" outlineLevel="1" x14ac:dyDescent="0.2">
      <c r="B329">
        <f t="shared" si="59"/>
        <v>2024</v>
      </c>
      <c r="C329" s="4">
        <f t="shared" si="53"/>
        <v>432422.40000000002</v>
      </c>
      <c r="D329" s="4">
        <f t="shared" si="53"/>
        <v>67425</v>
      </c>
      <c r="E329" s="4">
        <f t="shared" si="53"/>
        <v>499847.4</v>
      </c>
      <c r="F329" s="131">
        <f t="shared" si="54"/>
        <v>199841.83377945202</v>
      </c>
      <c r="G329" s="4">
        <f t="shared" si="55"/>
        <v>0</v>
      </c>
      <c r="H329" s="131">
        <f t="shared" si="60"/>
        <v>0</v>
      </c>
      <c r="I329" s="4">
        <f t="shared" si="60"/>
        <v>180465.28</v>
      </c>
      <c r="J329" s="4">
        <f t="shared" si="60"/>
        <v>180465.28</v>
      </c>
      <c r="K329" s="131">
        <f t="shared" si="60"/>
        <v>0</v>
      </c>
      <c r="L329" s="4">
        <f t="shared" si="60"/>
        <v>2462404.4799999995</v>
      </c>
      <c r="M329" s="4">
        <f t="shared" si="60"/>
        <v>0</v>
      </c>
      <c r="N329" s="131">
        <f t="shared" si="60"/>
        <v>2462404.4799999995</v>
      </c>
      <c r="O329" s="131">
        <f t="shared" si="60"/>
        <v>70105.618129278795</v>
      </c>
      <c r="P329" s="4">
        <f t="shared" si="60"/>
        <v>2642869.7599999998</v>
      </c>
      <c r="Q329" s="4">
        <f t="shared" si="60"/>
        <v>0</v>
      </c>
      <c r="R329" s="4">
        <f t="shared" si="60"/>
        <v>4494.7961834911521</v>
      </c>
      <c r="S329" s="4">
        <f t="shared" si="60"/>
        <v>0</v>
      </c>
      <c r="T329" s="4">
        <f t="shared" si="60"/>
        <v>1779217.3800000001</v>
      </c>
      <c r="U329" s="131">
        <f t="shared" si="60"/>
        <v>859157.58381650876</v>
      </c>
      <c r="V329" s="131">
        <f t="shared" si="60"/>
        <v>0</v>
      </c>
      <c r="W329" s="4">
        <f t="shared" si="60"/>
        <v>1873194.3480922219</v>
      </c>
      <c r="Y329">
        <f t="shared" si="57"/>
        <v>65.8</v>
      </c>
      <c r="Z329" s="47">
        <f t="shared" si="58"/>
        <v>1</v>
      </c>
    </row>
    <row r="330" spans="2:26" hidden="1" outlineLevel="1" x14ac:dyDescent="0.2">
      <c r="B330">
        <f t="shared" si="59"/>
        <v>2025</v>
      </c>
      <c r="C330" s="4">
        <f t="shared" si="53"/>
        <v>0</v>
      </c>
      <c r="D330" s="4">
        <f t="shared" si="53"/>
        <v>0</v>
      </c>
      <c r="E330" s="4">
        <f t="shared" si="53"/>
        <v>0</v>
      </c>
      <c r="F330" s="131">
        <f t="shared" si="54"/>
        <v>4668.2877246575335</v>
      </c>
      <c r="G330" s="4">
        <f t="shared" si="55"/>
        <v>0</v>
      </c>
      <c r="H330" s="131">
        <f t="shared" si="60"/>
        <v>0</v>
      </c>
      <c r="I330" s="4">
        <f t="shared" si="60"/>
        <v>3334.1</v>
      </c>
      <c r="J330" s="4">
        <f t="shared" si="60"/>
        <v>3334.1</v>
      </c>
      <c r="K330" s="131">
        <f t="shared" si="60"/>
        <v>0</v>
      </c>
      <c r="L330" s="4">
        <f t="shared" si="60"/>
        <v>104689.23</v>
      </c>
      <c r="M330" s="4">
        <f t="shared" si="60"/>
        <v>0</v>
      </c>
      <c r="N330" s="131">
        <f t="shared" si="60"/>
        <v>104689.23</v>
      </c>
      <c r="O330" s="131">
        <f t="shared" si="60"/>
        <v>35835.626140524655</v>
      </c>
      <c r="P330" s="4">
        <f t="shared" si="60"/>
        <v>108023.33</v>
      </c>
      <c r="Q330" s="4">
        <f t="shared" si="60"/>
        <v>0</v>
      </c>
      <c r="R330" s="4">
        <f t="shared" si="60"/>
        <v>233.4073172477984</v>
      </c>
      <c r="S330" s="4">
        <f t="shared" si="60"/>
        <v>0</v>
      </c>
      <c r="T330" s="4">
        <f t="shared" si="60"/>
        <v>72683.33</v>
      </c>
      <c r="U330" s="131">
        <f t="shared" si="60"/>
        <v>35106.592682752205</v>
      </c>
      <c r="V330" s="131">
        <f t="shared" si="60"/>
        <v>0</v>
      </c>
      <c r="W330" s="4">
        <f t="shared" si="60"/>
        <v>110086.55118243</v>
      </c>
      <c r="Y330">
        <f t="shared" si="57"/>
        <v>66</v>
      </c>
      <c r="Z330" s="47">
        <f t="shared" si="58"/>
        <v>2</v>
      </c>
    </row>
    <row r="331" spans="2:26" hidden="1" outlineLevel="1" x14ac:dyDescent="0.2">
      <c r="B331">
        <f t="shared" si="59"/>
        <v>2026</v>
      </c>
      <c r="C331" s="4">
        <f t="shared" si="53"/>
        <v>0</v>
      </c>
      <c r="D331" s="4">
        <f t="shared" si="53"/>
        <v>0</v>
      </c>
      <c r="E331" s="4">
        <f t="shared" si="53"/>
        <v>0</v>
      </c>
      <c r="F331" s="131">
        <f t="shared" si="54"/>
        <v>0</v>
      </c>
      <c r="G331" s="4">
        <f t="shared" si="55"/>
        <v>0</v>
      </c>
      <c r="H331" s="131">
        <f t="shared" si="60"/>
        <v>0</v>
      </c>
      <c r="I331" s="4">
        <f t="shared" si="60"/>
        <v>0</v>
      </c>
      <c r="J331" s="4">
        <f t="shared" si="60"/>
        <v>0</v>
      </c>
      <c r="K331" s="131">
        <f t="shared" si="60"/>
        <v>0</v>
      </c>
      <c r="L331" s="4">
        <f t="shared" si="60"/>
        <v>0</v>
      </c>
      <c r="M331" s="4">
        <f t="shared" si="60"/>
        <v>0</v>
      </c>
      <c r="N331" s="131">
        <f t="shared" si="60"/>
        <v>0</v>
      </c>
      <c r="O331" s="131">
        <f t="shared" si="60"/>
        <v>0</v>
      </c>
      <c r="P331" s="4">
        <f t="shared" si="60"/>
        <v>0</v>
      </c>
      <c r="Q331" s="4">
        <f t="shared" si="60"/>
        <v>0</v>
      </c>
      <c r="R331" s="4">
        <f t="shared" si="60"/>
        <v>0</v>
      </c>
      <c r="S331" s="4">
        <f t="shared" si="60"/>
        <v>0</v>
      </c>
      <c r="T331" s="4">
        <f t="shared" si="60"/>
        <v>0</v>
      </c>
      <c r="U331" s="131">
        <f t="shared" si="60"/>
        <v>0</v>
      </c>
      <c r="V331" s="131">
        <f t="shared" si="60"/>
        <v>0</v>
      </c>
      <c r="W331" s="4">
        <f t="shared" si="60"/>
        <v>0</v>
      </c>
      <c r="Y331">
        <f t="shared" si="57"/>
        <v>66.2</v>
      </c>
      <c r="Z331" s="47">
        <f t="shared" si="58"/>
        <v>2</v>
      </c>
    </row>
    <row r="332" spans="2:26" hidden="1" outlineLevel="1" x14ac:dyDescent="0.2">
      <c r="B332">
        <f t="shared" si="59"/>
        <v>2027</v>
      </c>
      <c r="C332" s="4">
        <f t="shared" si="53"/>
        <v>0</v>
      </c>
      <c r="D332" s="4">
        <f t="shared" si="53"/>
        <v>0</v>
      </c>
      <c r="E332" s="4">
        <f t="shared" si="53"/>
        <v>0</v>
      </c>
      <c r="F332" s="131">
        <f t="shared" si="54"/>
        <v>0</v>
      </c>
      <c r="G332" s="4">
        <f t="shared" si="55"/>
        <v>0</v>
      </c>
      <c r="H332" s="131">
        <f t="shared" si="60"/>
        <v>0</v>
      </c>
      <c r="I332" s="4">
        <f t="shared" si="60"/>
        <v>0</v>
      </c>
      <c r="J332" s="4">
        <f t="shared" si="60"/>
        <v>0</v>
      </c>
      <c r="K332" s="131">
        <f t="shared" si="60"/>
        <v>0</v>
      </c>
      <c r="L332" s="4">
        <f t="shared" si="60"/>
        <v>0</v>
      </c>
      <c r="M332" s="4">
        <f t="shared" si="60"/>
        <v>0</v>
      </c>
      <c r="N332" s="131">
        <f t="shared" si="60"/>
        <v>0</v>
      </c>
      <c r="O332" s="131">
        <f t="shared" si="60"/>
        <v>0</v>
      </c>
      <c r="P332" s="4">
        <f t="shared" si="60"/>
        <v>0</v>
      </c>
      <c r="Q332" s="4">
        <f t="shared" si="60"/>
        <v>0</v>
      </c>
      <c r="R332" s="4">
        <f t="shared" si="60"/>
        <v>0</v>
      </c>
      <c r="S332" s="4">
        <f t="shared" si="60"/>
        <v>0</v>
      </c>
      <c r="T332" s="4">
        <f t="shared" si="60"/>
        <v>0</v>
      </c>
      <c r="U332" s="131">
        <f t="shared" si="60"/>
        <v>0</v>
      </c>
      <c r="V332" s="131">
        <f t="shared" si="60"/>
        <v>0</v>
      </c>
      <c r="W332" s="4">
        <f t="shared" si="60"/>
        <v>0</v>
      </c>
      <c r="Y332">
        <f t="shared" si="57"/>
        <v>66.400000000000006</v>
      </c>
      <c r="Z332" s="47">
        <f t="shared" si="58"/>
        <v>2</v>
      </c>
    </row>
    <row r="333" spans="2:26" hidden="1" outlineLevel="1" x14ac:dyDescent="0.2">
      <c r="B333">
        <f t="shared" si="59"/>
        <v>2028</v>
      </c>
      <c r="C333" s="4">
        <f t="shared" si="53"/>
        <v>0</v>
      </c>
      <c r="D333" s="4">
        <f t="shared" si="53"/>
        <v>0</v>
      </c>
      <c r="E333" s="4">
        <f t="shared" si="53"/>
        <v>0</v>
      </c>
      <c r="F333" s="131">
        <f t="shared" si="54"/>
        <v>0</v>
      </c>
      <c r="G333" s="4">
        <f t="shared" si="55"/>
        <v>0</v>
      </c>
      <c r="H333" s="131">
        <f t="shared" si="60"/>
        <v>0</v>
      </c>
      <c r="I333" s="4">
        <f t="shared" si="60"/>
        <v>0</v>
      </c>
      <c r="J333" s="4">
        <f t="shared" si="60"/>
        <v>0</v>
      </c>
      <c r="K333" s="131">
        <f t="shared" si="60"/>
        <v>0</v>
      </c>
      <c r="L333" s="4">
        <f t="shared" si="60"/>
        <v>0</v>
      </c>
      <c r="M333" s="4">
        <f t="shared" si="60"/>
        <v>0</v>
      </c>
      <c r="N333" s="131">
        <f t="shared" si="60"/>
        <v>0</v>
      </c>
      <c r="O333" s="131">
        <f t="shared" si="60"/>
        <v>0</v>
      </c>
      <c r="P333" s="4">
        <f t="shared" si="60"/>
        <v>0</v>
      </c>
      <c r="Q333" s="4">
        <f t="shared" si="60"/>
        <v>0</v>
      </c>
      <c r="R333" s="4">
        <f t="shared" si="60"/>
        <v>0</v>
      </c>
      <c r="S333" s="4">
        <f t="shared" si="60"/>
        <v>0</v>
      </c>
      <c r="T333" s="4">
        <f t="shared" si="60"/>
        <v>0</v>
      </c>
      <c r="U333" s="131">
        <f t="shared" si="60"/>
        <v>0</v>
      </c>
      <c r="V333" s="131">
        <f t="shared" si="60"/>
        <v>0</v>
      </c>
      <c r="W333" s="4">
        <f t="shared" si="60"/>
        <v>0</v>
      </c>
      <c r="Y333">
        <f t="shared" si="57"/>
        <v>66.599999999999994</v>
      </c>
      <c r="Z333" s="47">
        <f t="shared" si="58"/>
        <v>2</v>
      </c>
    </row>
    <row r="334" spans="2:26" hidden="1" outlineLevel="2" x14ac:dyDescent="0.2">
      <c r="B334">
        <f t="shared" si="59"/>
        <v>2029</v>
      </c>
      <c r="C334" s="4">
        <f t="shared" si="53"/>
        <v>0</v>
      </c>
      <c r="D334" s="4">
        <f t="shared" si="53"/>
        <v>0</v>
      </c>
      <c r="E334" s="4">
        <f t="shared" si="53"/>
        <v>0</v>
      </c>
      <c r="F334" s="131">
        <f t="shared" si="54"/>
        <v>0</v>
      </c>
      <c r="G334" s="4">
        <f t="shared" si="55"/>
        <v>0</v>
      </c>
      <c r="H334" s="131">
        <f t="shared" si="60"/>
        <v>0</v>
      </c>
      <c r="I334" s="4">
        <f t="shared" si="60"/>
        <v>0</v>
      </c>
      <c r="J334" s="4">
        <f t="shared" si="60"/>
        <v>0</v>
      </c>
      <c r="K334" s="131">
        <f t="shared" si="60"/>
        <v>0</v>
      </c>
      <c r="L334" s="4">
        <f t="shared" si="60"/>
        <v>0</v>
      </c>
      <c r="M334" s="4">
        <f t="shared" si="60"/>
        <v>0</v>
      </c>
      <c r="N334" s="131">
        <f t="shared" si="60"/>
        <v>0</v>
      </c>
      <c r="O334" s="131">
        <f t="shared" si="60"/>
        <v>0</v>
      </c>
      <c r="P334" s="4">
        <f t="shared" si="60"/>
        <v>0</v>
      </c>
      <c r="Q334" s="4">
        <f t="shared" si="60"/>
        <v>0</v>
      </c>
      <c r="R334" s="4">
        <f t="shared" si="60"/>
        <v>0</v>
      </c>
      <c r="S334" s="4">
        <f t="shared" si="60"/>
        <v>0</v>
      </c>
      <c r="T334" s="4">
        <f t="shared" si="60"/>
        <v>0</v>
      </c>
      <c r="U334" s="131">
        <f t="shared" si="60"/>
        <v>0</v>
      </c>
      <c r="V334" s="131">
        <f t="shared" si="60"/>
        <v>0</v>
      </c>
      <c r="W334" s="4">
        <f t="shared" si="60"/>
        <v>0</v>
      </c>
      <c r="Y334">
        <f t="shared" si="57"/>
        <v>66.8</v>
      </c>
      <c r="Z334" s="47">
        <f t="shared" si="58"/>
        <v>1</v>
      </c>
    </row>
    <row r="335" spans="2:26" hidden="1" outlineLevel="2" x14ac:dyDescent="0.2">
      <c r="B335">
        <f t="shared" si="59"/>
        <v>2030</v>
      </c>
      <c r="C335" s="4">
        <f t="shared" si="53"/>
        <v>0</v>
      </c>
      <c r="D335" s="4">
        <f t="shared" si="53"/>
        <v>0</v>
      </c>
      <c r="E335" s="4">
        <f t="shared" si="53"/>
        <v>0</v>
      </c>
      <c r="F335" s="131">
        <f t="shared" si="54"/>
        <v>0</v>
      </c>
      <c r="G335" s="4">
        <f t="shared" si="55"/>
        <v>0</v>
      </c>
      <c r="H335" s="131">
        <f t="shared" si="60"/>
        <v>0</v>
      </c>
      <c r="I335" s="4">
        <f t="shared" si="60"/>
        <v>0</v>
      </c>
      <c r="J335" s="4">
        <f t="shared" si="60"/>
        <v>0</v>
      </c>
      <c r="K335" s="131">
        <f t="shared" si="60"/>
        <v>0</v>
      </c>
      <c r="L335" s="4">
        <f t="shared" si="60"/>
        <v>0</v>
      </c>
      <c r="M335" s="4">
        <f t="shared" si="60"/>
        <v>0</v>
      </c>
      <c r="N335" s="131">
        <f t="shared" si="60"/>
        <v>0</v>
      </c>
      <c r="O335" s="131">
        <f t="shared" si="60"/>
        <v>0</v>
      </c>
      <c r="P335" s="4">
        <f t="shared" si="60"/>
        <v>0</v>
      </c>
      <c r="Q335" s="4">
        <f t="shared" si="60"/>
        <v>0</v>
      </c>
      <c r="R335" s="4">
        <f t="shared" si="60"/>
        <v>0</v>
      </c>
      <c r="S335" s="4">
        <f t="shared" si="60"/>
        <v>0</v>
      </c>
      <c r="T335" s="4">
        <f t="shared" si="60"/>
        <v>0</v>
      </c>
      <c r="U335" s="131">
        <f t="shared" si="60"/>
        <v>0</v>
      </c>
      <c r="V335" s="131">
        <f t="shared" si="60"/>
        <v>0</v>
      </c>
      <c r="W335" s="4">
        <f t="shared" si="60"/>
        <v>0</v>
      </c>
      <c r="Y335">
        <f t="shared" si="57"/>
        <v>67</v>
      </c>
      <c r="Z335">
        <f>IF(INT(Y335)-Y335=0,1,2)</f>
        <v>1</v>
      </c>
    </row>
    <row r="336" spans="2:26" hidden="1" outlineLevel="2" x14ac:dyDescent="0.2">
      <c r="B336">
        <f t="shared" si="59"/>
        <v>2031</v>
      </c>
      <c r="C336" s="4">
        <f t="shared" si="53"/>
        <v>0</v>
      </c>
      <c r="D336" s="4">
        <f t="shared" si="53"/>
        <v>0</v>
      </c>
      <c r="E336" s="4">
        <f t="shared" si="53"/>
        <v>0</v>
      </c>
      <c r="F336" s="131">
        <f t="shared" si="54"/>
        <v>0</v>
      </c>
      <c r="G336" s="4">
        <f t="shared" si="55"/>
        <v>0</v>
      </c>
      <c r="H336" s="131">
        <f t="shared" si="60"/>
        <v>0</v>
      </c>
      <c r="I336" s="4">
        <f t="shared" si="60"/>
        <v>0</v>
      </c>
      <c r="J336" s="4">
        <f t="shared" si="60"/>
        <v>0</v>
      </c>
      <c r="K336" s="131">
        <f t="shared" si="60"/>
        <v>0</v>
      </c>
      <c r="L336" s="4">
        <f t="shared" si="60"/>
        <v>0</v>
      </c>
      <c r="M336" s="4">
        <f t="shared" si="60"/>
        <v>0</v>
      </c>
      <c r="N336" s="131">
        <f t="shared" si="60"/>
        <v>0</v>
      </c>
      <c r="O336" s="131">
        <f t="shared" si="60"/>
        <v>0</v>
      </c>
      <c r="P336" s="4">
        <f t="shared" si="60"/>
        <v>0</v>
      </c>
      <c r="Q336" s="4">
        <f t="shared" si="60"/>
        <v>0</v>
      </c>
      <c r="R336" s="4">
        <f t="shared" si="60"/>
        <v>0</v>
      </c>
      <c r="S336" s="4">
        <f t="shared" si="60"/>
        <v>0</v>
      </c>
      <c r="T336" s="4">
        <f t="shared" si="60"/>
        <v>0</v>
      </c>
      <c r="U336" s="131">
        <f t="shared" si="60"/>
        <v>0</v>
      </c>
      <c r="V336" s="131">
        <f t="shared" si="60"/>
        <v>0</v>
      </c>
      <c r="W336" s="4">
        <f t="shared" si="60"/>
        <v>0</v>
      </c>
      <c r="Y336">
        <f t="shared" si="57"/>
        <v>67.2</v>
      </c>
      <c r="Z336">
        <f>IF(INT(Y336)-Y336=0,1,2)</f>
        <v>2</v>
      </c>
    </row>
    <row r="337" spans="2:26" hidden="1" outlineLevel="2" x14ac:dyDescent="0.2">
      <c r="B337">
        <f t="shared" si="59"/>
        <v>2032</v>
      </c>
      <c r="C337" s="4">
        <f t="shared" si="53"/>
        <v>0</v>
      </c>
      <c r="D337" s="4">
        <f t="shared" si="53"/>
        <v>0</v>
      </c>
      <c r="E337" s="4">
        <f t="shared" si="53"/>
        <v>0</v>
      </c>
      <c r="F337" s="131">
        <f t="shared" si="54"/>
        <v>0</v>
      </c>
      <c r="G337" s="4">
        <f t="shared" si="55"/>
        <v>0</v>
      </c>
      <c r="H337" s="131">
        <f t="shared" si="60"/>
        <v>0</v>
      </c>
      <c r="I337" s="4">
        <f t="shared" si="60"/>
        <v>0</v>
      </c>
      <c r="J337" s="4">
        <f t="shared" si="60"/>
        <v>0</v>
      </c>
      <c r="K337" s="131">
        <f t="shared" si="60"/>
        <v>0</v>
      </c>
      <c r="L337" s="4">
        <f t="shared" si="60"/>
        <v>0</v>
      </c>
      <c r="M337" s="4">
        <f t="shared" si="60"/>
        <v>0</v>
      </c>
      <c r="N337" s="131">
        <f t="shared" si="60"/>
        <v>0</v>
      </c>
      <c r="O337" s="131">
        <f t="shared" si="60"/>
        <v>0</v>
      </c>
      <c r="P337" s="4">
        <f t="shared" si="60"/>
        <v>0</v>
      </c>
      <c r="Q337" s="4">
        <f t="shared" si="60"/>
        <v>0</v>
      </c>
      <c r="R337" s="4">
        <f t="shared" si="60"/>
        <v>0</v>
      </c>
      <c r="S337" s="4">
        <f t="shared" si="60"/>
        <v>0</v>
      </c>
      <c r="T337" s="4">
        <f t="shared" si="60"/>
        <v>0</v>
      </c>
      <c r="U337" s="131">
        <f t="shared" si="60"/>
        <v>0</v>
      </c>
      <c r="V337" s="131">
        <f t="shared" si="60"/>
        <v>0</v>
      </c>
      <c r="W337" s="4">
        <f t="shared" si="60"/>
        <v>0</v>
      </c>
      <c r="Y337">
        <f t="shared" si="57"/>
        <v>67.400000000000006</v>
      </c>
      <c r="Z337">
        <f>IF(INT(Y337)-Y337=0,1,2)</f>
        <v>2</v>
      </c>
    </row>
    <row r="338" spans="2:26" hidden="1" outlineLevel="2" x14ac:dyDescent="0.2">
      <c r="C338" s="4"/>
      <c r="D338" s="4"/>
      <c r="E338" s="4"/>
      <c r="F338" s="131"/>
      <c r="G338" s="4"/>
      <c r="H338" s="131"/>
      <c r="I338" s="4"/>
      <c r="J338" s="4"/>
      <c r="K338" s="131"/>
      <c r="L338" s="4"/>
      <c r="M338" s="4"/>
      <c r="N338" s="131"/>
      <c r="O338" s="131"/>
      <c r="P338" s="4"/>
      <c r="Q338" s="4"/>
      <c r="R338" s="4"/>
      <c r="S338" s="4"/>
      <c r="T338" s="4"/>
      <c r="U338" s="131"/>
      <c r="V338" s="131"/>
      <c r="W338" s="4"/>
    </row>
    <row r="339" spans="2:26" ht="18.75" customHeight="1" collapsed="1" x14ac:dyDescent="0.2">
      <c r="B339" s="195" t="s">
        <v>3</v>
      </c>
      <c r="F339" s="134">
        <f>SUM(F314:F338)</f>
        <v>69124253.766322136</v>
      </c>
      <c r="H339" s="134">
        <f t="shared" ref="H339:W339" si="61">SUM(H314:H338)</f>
        <v>0</v>
      </c>
      <c r="I339" s="8">
        <f t="shared" si="61"/>
        <v>67026451.590000011</v>
      </c>
      <c r="J339" s="8">
        <f t="shared" si="61"/>
        <v>67225998.170000002</v>
      </c>
      <c r="K339" s="134">
        <f t="shared" si="61"/>
        <v>-199546.58000000365</v>
      </c>
      <c r="L339" s="8">
        <f t="shared" si="61"/>
        <v>82229452.409999996</v>
      </c>
      <c r="M339" s="8">
        <f t="shared" si="61"/>
        <v>0</v>
      </c>
      <c r="N339" s="134">
        <f t="shared" si="61"/>
        <v>82229452.409999996</v>
      </c>
      <c r="O339" s="134">
        <f t="shared" si="61"/>
        <v>1860949.9644598654</v>
      </c>
      <c r="P339" s="8">
        <f>SUM(P314:P338)</f>
        <v>148991292.41000003</v>
      </c>
      <c r="Q339" s="8">
        <f t="shared" si="61"/>
        <v>-9427685.5399999954</v>
      </c>
      <c r="R339" s="8">
        <f t="shared" si="61"/>
        <v>916531.60417267354</v>
      </c>
      <c r="S339" s="8">
        <f t="shared" si="61"/>
        <v>0</v>
      </c>
      <c r="T339" s="8">
        <f t="shared" si="61"/>
        <v>79345511.299999997</v>
      </c>
      <c r="U339" s="134">
        <f t="shared" si="61"/>
        <v>59301563.965827323</v>
      </c>
      <c r="V339" s="134">
        <f t="shared" si="61"/>
        <v>464158.17</v>
      </c>
      <c r="W339" s="8">
        <f t="shared" si="61"/>
        <v>93648480.584954694</v>
      </c>
      <c r="Z339">
        <v>2</v>
      </c>
    </row>
    <row r="340" spans="2:26" ht="30.75" customHeight="1" x14ac:dyDescent="0.2">
      <c r="B340" s="200" t="str">
        <f>RevReqDetR!B340</f>
        <v>Total Oct-14 - Sep-15</v>
      </c>
      <c r="C340" s="198"/>
      <c r="D340" s="198"/>
      <c r="E340" s="198"/>
      <c r="F340" s="262">
        <f>SUM(F80:F91)</f>
        <v>6585672.1316907136</v>
      </c>
      <c r="G340" s="198"/>
      <c r="H340" s="262"/>
      <c r="I340" s="264"/>
      <c r="J340" s="265">
        <f t="shared" ref="J340:V340" si="62">SUM(J80:J91)</f>
        <v>6452400.8000000007</v>
      </c>
      <c r="K340" s="262">
        <f t="shared" si="62"/>
        <v>-4580.7800000002608</v>
      </c>
      <c r="L340" s="264">
        <f t="shared" si="62"/>
        <v>5373333.0999999996</v>
      </c>
      <c r="M340" s="265">
        <f t="shared" si="62"/>
        <v>0</v>
      </c>
      <c r="N340" s="262">
        <f t="shared" si="62"/>
        <v>5373333.0999999996</v>
      </c>
      <c r="O340" s="262">
        <f t="shared" si="62"/>
        <v>89989.07668241307</v>
      </c>
      <c r="P340" s="264">
        <f t="shared" si="62"/>
        <v>11825733.9</v>
      </c>
      <c r="Q340" s="199">
        <f t="shared" si="62"/>
        <v>0</v>
      </c>
      <c r="R340" s="199">
        <f t="shared" si="62"/>
        <v>25181.965483298998</v>
      </c>
      <c r="S340" s="199">
        <f t="shared" si="62"/>
        <v>0</v>
      </c>
      <c r="T340" s="265">
        <f t="shared" si="62"/>
        <v>7966676.7800000003</v>
      </c>
      <c r="U340" s="262">
        <f t="shared" si="62"/>
        <v>3833875.1545167011</v>
      </c>
      <c r="V340" s="262">
        <f t="shared" si="62"/>
        <v>0</v>
      </c>
      <c r="W340" s="263">
        <f>SUM(W80:W91)</f>
        <v>8219699.9338564239</v>
      </c>
    </row>
    <row r="341" spans="2:26" ht="29.25" customHeight="1" x14ac:dyDescent="0.2">
      <c r="B341" s="228"/>
      <c r="C341" s="76"/>
      <c r="W341" s="8"/>
    </row>
    <row r="342" spans="2:26" x14ac:dyDescent="0.2">
      <c r="W342" s="31"/>
    </row>
    <row r="343" spans="2:26" x14ac:dyDescent="0.2">
      <c r="W343" s="31"/>
    </row>
  </sheetData>
  <phoneticPr fontId="7" type="noConversion"/>
  <conditionalFormatting sqref="C314:W338 B314:B334 B21 B11 B23:B262 B13 B15 B17 B19 W10 D11:W311 C10:C311">
    <cfRule type="expression" dxfId="6" priority="1" stopIfTrue="1">
      <formula>$Z10=1</formula>
    </cfRule>
  </conditionalFormatting>
  <printOptions horizontalCentered="1"/>
  <pageMargins left="0.25" right="0.25" top="0.75" bottom="0.5" header="0.5" footer="0.25"/>
  <pageSetup scale="5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>
    <tabColor indexed="35"/>
    <pageSetUpPr autoPageBreaks="0"/>
  </sheetPr>
  <dimension ref="A1:CC354"/>
  <sheetViews>
    <sheetView view="pageBreakPreview" zoomScale="75" zoomScaleNormal="75" zoomScaleSheetLayoutView="75" workbookViewId="0">
      <pane xSplit="4" ySplit="8" topLeftCell="AC9" activePane="bottomRight" state="frozen"/>
      <selection activeCell="G10" sqref="G10"/>
      <selection pane="topRight" activeCell="G10" sqref="G10"/>
      <selection pane="bottomLeft" activeCell="G10" sqref="G10"/>
      <selection pane="bottomRight" activeCell="B1" sqref="B1"/>
    </sheetView>
  </sheetViews>
  <sheetFormatPr defaultRowHeight="12.75" outlineLevelRow="1" outlineLevelCol="1" x14ac:dyDescent="0.2"/>
  <cols>
    <col min="1" max="1" width="9.140625" hidden="1" customWidth="1" outlineLevel="1"/>
    <col min="2" max="2" width="13.42578125" customWidth="1" collapsed="1"/>
    <col min="3" max="3" width="12.85546875" customWidth="1"/>
    <col min="4" max="4" width="11" bestFit="1" customWidth="1"/>
    <col min="5" max="7" width="12.140625" customWidth="1"/>
    <col min="8" max="8" width="12.7109375" customWidth="1"/>
    <col min="9" max="10" width="12.140625" customWidth="1"/>
    <col min="11" max="12" width="12.5703125" customWidth="1"/>
    <col min="13" max="13" width="13.28515625" customWidth="1"/>
    <col min="14" max="14" width="14.7109375" bestFit="1" customWidth="1"/>
    <col min="15" max="15" width="12" customWidth="1"/>
    <col min="16" max="16" width="14.140625" bestFit="1" customWidth="1"/>
    <col min="17" max="17" width="14" bestFit="1" customWidth="1"/>
    <col min="18" max="18" width="14" customWidth="1"/>
    <col min="19" max="19" width="13.28515625" bestFit="1" customWidth="1"/>
    <col min="20" max="20" width="14" customWidth="1"/>
    <col min="21" max="21" width="11.28515625" customWidth="1"/>
    <col min="22" max="22" width="11.7109375" customWidth="1"/>
    <col min="23" max="23" width="12" customWidth="1"/>
    <col min="24" max="24" width="12.140625" bestFit="1" customWidth="1"/>
    <col min="25" max="25" width="12.140625" customWidth="1"/>
    <col min="26" max="26" width="9" customWidth="1"/>
    <col min="27" max="27" width="14" customWidth="1"/>
    <col min="28" max="28" width="13.7109375" customWidth="1"/>
    <col min="29" max="29" width="10" customWidth="1"/>
    <col min="30" max="30" width="11.140625" customWidth="1"/>
    <col min="31" max="31" width="12" customWidth="1"/>
    <col min="32" max="32" width="12.28515625" customWidth="1"/>
    <col min="33" max="33" width="10.85546875" customWidth="1"/>
    <col min="34" max="34" width="13" customWidth="1"/>
    <col min="35" max="35" width="12.85546875" customWidth="1"/>
    <col min="36" max="36" width="18.28515625" customWidth="1"/>
    <col min="37" max="37" width="13.7109375" customWidth="1"/>
    <col min="38" max="39" width="11.28515625" hidden="1" customWidth="1" outlineLevel="1"/>
    <col min="40" max="40" width="10" hidden="1" customWidth="1" outlineLevel="1"/>
    <col min="41" max="41" width="9.7109375" hidden="1" customWidth="1" outlineLevel="1"/>
    <col min="42" max="42" width="10.28515625" hidden="1" customWidth="1" outlineLevel="1"/>
    <col min="43" max="43" width="9.140625" hidden="1" customWidth="1" outlineLevel="1"/>
    <col min="44" max="44" width="12.28515625" hidden="1" customWidth="1" outlineLevel="1"/>
    <col min="45" max="45" width="9.85546875" hidden="1" customWidth="1" outlineLevel="1"/>
    <col min="46" max="46" width="10.7109375" hidden="1" customWidth="1" outlineLevel="1"/>
    <col min="47" max="47" width="10.28515625" hidden="1" customWidth="1" outlineLevel="1"/>
    <col min="48" max="48" width="11.140625" hidden="1" customWidth="1" outlineLevel="1"/>
    <col min="49" max="49" width="12.28515625" hidden="1" customWidth="1" outlineLevel="1"/>
    <col min="50" max="51" width="9.140625" hidden="1" customWidth="1" outlineLevel="1"/>
    <col min="52" max="52" width="11.28515625" hidden="1" customWidth="1" outlineLevel="1"/>
    <col min="53" max="53" width="10.28515625" hidden="1" customWidth="1" outlineLevel="1"/>
    <col min="54" max="54" width="11.28515625" hidden="1" customWidth="1" outlineLevel="1"/>
    <col min="55" max="55" width="12.140625" hidden="1" customWidth="1" outlineLevel="1"/>
    <col min="56" max="57" width="9.140625" hidden="1" customWidth="1" outlineLevel="1"/>
    <col min="58" max="58" width="10.28515625" hidden="1" customWidth="1" outlineLevel="1"/>
    <col min="59" max="59" width="9.140625" hidden="1" customWidth="1" outlineLevel="1"/>
    <col min="60" max="60" width="11.5703125" hidden="1" customWidth="1" outlineLevel="1"/>
    <col min="61" max="61" width="10.28515625" hidden="1" customWidth="1" outlineLevel="1"/>
    <col min="62" max="62" width="10.42578125" hidden="1" customWidth="1" outlineLevel="1"/>
    <col min="63" max="63" width="16.140625" hidden="1" customWidth="1" outlineLevel="1"/>
    <col min="64" max="64" width="15.140625" hidden="1" customWidth="1" outlineLevel="1"/>
    <col min="65" max="68" width="9.140625" hidden="1" customWidth="1" outlineLevel="1"/>
    <col min="69" max="69" width="11.28515625" hidden="1" customWidth="1" outlineLevel="1"/>
    <col min="70" max="70" width="3.140625" hidden="1" customWidth="1" outlineLevel="1"/>
    <col min="71" max="71" width="10.28515625" hidden="1" customWidth="1" outlineLevel="1"/>
    <col min="72" max="72" width="12.140625" hidden="1" customWidth="1" outlineLevel="1"/>
    <col min="73" max="73" width="12.28515625" hidden="1" customWidth="1" outlineLevel="1"/>
    <col min="74" max="74" width="8.7109375" hidden="1" customWidth="1" outlineLevel="1"/>
    <col min="75" max="75" width="9.140625" hidden="1" customWidth="1" outlineLevel="1"/>
    <col min="76" max="76" width="11.28515625" hidden="1" customWidth="1" outlineLevel="1"/>
    <col min="77" max="77" width="9.140625" hidden="1" customWidth="1" outlineLevel="1"/>
    <col min="78" max="78" width="11.28515625" hidden="1" customWidth="1" outlineLevel="1"/>
    <col min="79" max="80" width="9.140625" hidden="1" customWidth="1" outlineLevel="1"/>
    <col min="81" max="81" width="9.140625" collapsed="1"/>
  </cols>
  <sheetData>
    <row r="1" spans="1:80" ht="18" x14ac:dyDescent="0.25">
      <c r="C1" s="41" t="str">
        <f>WACC!A1</f>
        <v>PSE&amp;G Solar Loan I Program</v>
      </c>
      <c r="T1" s="33" t="s">
        <v>369</v>
      </c>
      <c r="U1" s="41" t="str">
        <f>C1</f>
        <v>PSE&amp;G Solar Loan I Program</v>
      </c>
      <c r="AC1" s="41"/>
      <c r="AK1" s="33" t="str">
        <f>T1</f>
        <v>Schedule SS-SLI-3a</v>
      </c>
    </row>
    <row r="2" spans="1:80" ht="18" x14ac:dyDescent="0.25">
      <c r="C2" s="41" t="s">
        <v>169</v>
      </c>
      <c r="P2" s="8"/>
      <c r="T2" s="33" t="s">
        <v>177</v>
      </c>
      <c r="U2" s="41" t="str">
        <f>C2</f>
        <v>Electric Revenue Requirements Calculation - Detail</v>
      </c>
      <c r="AC2" s="41"/>
      <c r="AK2" s="33" t="s">
        <v>178</v>
      </c>
    </row>
    <row r="3" spans="1:80" x14ac:dyDescent="0.2">
      <c r="M3" s="218" t="s">
        <v>252</v>
      </c>
      <c r="N3" s="219">
        <f>WACC!$J$12</f>
        <v>0.1111</v>
      </c>
      <c r="P3" s="8"/>
      <c r="T3" s="33"/>
      <c r="AD3" s="218" t="s">
        <v>252</v>
      </c>
      <c r="AE3" s="219">
        <f>N3</f>
        <v>0.1111</v>
      </c>
      <c r="AK3" s="33"/>
    </row>
    <row r="4" spans="1:80" x14ac:dyDescent="0.2">
      <c r="C4" t="s">
        <v>328</v>
      </c>
      <c r="M4" s="218" t="s">
        <v>51</v>
      </c>
      <c r="N4" s="220">
        <f>WACC!$J$14</f>
        <v>9.2583000000000006E-3</v>
      </c>
      <c r="P4" s="8"/>
      <c r="Q4" s="8"/>
      <c r="U4" t="str">
        <f>C4</f>
        <v>Actuals through March 2014</v>
      </c>
      <c r="AD4" s="218" t="s">
        <v>51</v>
      </c>
      <c r="AE4" s="220">
        <f>N4</f>
        <v>9.2583000000000006E-3</v>
      </c>
    </row>
    <row r="5" spans="1:80" x14ac:dyDescent="0.2">
      <c r="M5" s="221" t="s">
        <v>24</v>
      </c>
      <c r="N5" s="222">
        <f>WACC!$E$16</f>
        <v>0.41083999999999998</v>
      </c>
      <c r="P5" s="8"/>
      <c r="T5" s="8"/>
      <c r="V5" s="20"/>
      <c r="W5" s="20"/>
      <c r="AB5" s="8"/>
      <c r="AD5" s="221" t="s">
        <v>24</v>
      </c>
      <c r="AE5" s="222">
        <f>N5</f>
        <v>0.41083999999999998</v>
      </c>
      <c r="AZ5" s="25">
        <f>WACC!F9</f>
        <v>0.51326500000000008</v>
      </c>
      <c r="BA5" s="25">
        <f>WACC!F10</f>
        <v>1.2708000000000001E-2</v>
      </c>
      <c r="BB5" s="25">
        <f>WACC!F11</f>
        <v>0.47402699999999998</v>
      </c>
      <c r="BN5">
        <f>WACC!E16</f>
        <v>0.41083999999999998</v>
      </c>
    </row>
    <row r="6" spans="1:80" hidden="1" outlineLevel="1" x14ac:dyDescent="0.2">
      <c r="C6">
        <v>3</v>
      </c>
      <c r="D6">
        <v>4</v>
      </c>
      <c r="E6">
        <v>5</v>
      </c>
      <c r="F6">
        <v>6</v>
      </c>
      <c r="G6">
        <v>7</v>
      </c>
      <c r="H6">
        <v>8</v>
      </c>
      <c r="I6">
        <v>9</v>
      </c>
      <c r="J6">
        <v>10</v>
      </c>
      <c r="K6">
        <v>11</v>
      </c>
      <c r="L6">
        <v>12</v>
      </c>
      <c r="M6">
        <v>13</v>
      </c>
      <c r="N6">
        <v>14</v>
      </c>
      <c r="O6">
        <v>15</v>
      </c>
      <c r="P6">
        <v>16</v>
      </c>
      <c r="Q6">
        <v>17</v>
      </c>
      <c r="R6">
        <v>18</v>
      </c>
      <c r="S6">
        <v>19</v>
      </c>
      <c r="T6">
        <v>20</v>
      </c>
      <c r="U6">
        <v>21</v>
      </c>
      <c r="V6">
        <v>22</v>
      </c>
      <c r="W6">
        <v>23</v>
      </c>
      <c r="X6">
        <v>24</v>
      </c>
      <c r="Y6">
        <v>25</v>
      </c>
      <c r="Z6">
        <v>26</v>
      </c>
      <c r="AA6">
        <v>27</v>
      </c>
      <c r="AB6">
        <v>28</v>
      </c>
      <c r="AC6">
        <v>29</v>
      </c>
      <c r="AD6">
        <v>30</v>
      </c>
      <c r="AE6">
        <v>31</v>
      </c>
      <c r="AF6">
        <v>32</v>
      </c>
      <c r="AG6">
        <v>33</v>
      </c>
      <c r="AH6">
        <v>34</v>
      </c>
      <c r="AI6">
        <v>35</v>
      </c>
      <c r="AJ6">
        <v>36</v>
      </c>
      <c r="AK6">
        <v>37</v>
      </c>
    </row>
    <row r="7" spans="1:80" collapsed="1" x14ac:dyDescent="0.2">
      <c r="C7" s="48">
        <v>-1</v>
      </c>
      <c r="D7" s="48">
        <f t="shared" ref="D7:X7" si="0">C7-1</f>
        <v>-2</v>
      </c>
      <c r="E7" s="48">
        <f t="shared" si="0"/>
        <v>-3</v>
      </c>
      <c r="F7" s="48" t="s">
        <v>234</v>
      </c>
      <c r="G7" s="48" t="s">
        <v>233</v>
      </c>
      <c r="H7" s="48">
        <f>E7-1</f>
        <v>-4</v>
      </c>
      <c r="I7" s="48" t="s">
        <v>231</v>
      </c>
      <c r="J7" s="48" t="s">
        <v>232</v>
      </c>
      <c r="K7" s="48">
        <f>H7-1</f>
        <v>-5</v>
      </c>
      <c r="L7" s="48">
        <f t="shared" si="0"/>
        <v>-6</v>
      </c>
      <c r="M7" s="48">
        <f t="shared" si="0"/>
        <v>-7</v>
      </c>
      <c r="N7" s="48">
        <f t="shared" si="0"/>
        <v>-8</v>
      </c>
      <c r="O7" s="48">
        <f t="shared" si="0"/>
        <v>-9</v>
      </c>
      <c r="P7" s="48">
        <f t="shared" si="0"/>
        <v>-10</v>
      </c>
      <c r="Q7" s="48">
        <f t="shared" si="0"/>
        <v>-11</v>
      </c>
      <c r="R7" s="48">
        <f t="shared" si="0"/>
        <v>-12</v>
      </c>
      <c r="S7" s="48">
        <f t="shared" si="0"/>
        <v>-13</v>
      </c>
      <c r="T7" s="48">
        <f t="shared" si="0"/>
        <v>-14</v>
      </c>
      <c r="U7" s="48">
        <f t="shared" si="0"/>
        <v>-15</v>
      </c>
      <c r="V7" s="48">
        <f t="shared" si="0"/>
        <v>-16</v>
      </c>
      <c r="W7" s="48">
        <f t="shared" si="0"/>
        <v>-17</v>
      </c>
      <c r="X7" s="48">
        <f t="shared" si="0"/>
        <v>-18</v>
      </c>
      <c r="Y7" s="48" t="s">
        <v>225</v>
      </c>
      <c r="Z7" s="48">
        <f>X7-1</f>
        <v>-19</v>
      </c>
      <c r="AA7" s="48">
        <f t="shared" ref="AA7:AK7" si="1">Z7-1</f>
        <v>-20</v>
      </c>
      <c r="AB7" s="48">
        <f t="shared" si="1"/>
        <v>-21</v>
      </c>
      <c r="AC7" s="48">
        <f t="shared" si="1"/>
        <v>-22</v>
      </c>
      <c r="AD7" s="48">
        <f t="shared" si="1"/>
        <v>-23</v>
      </c>
      <c r="AE7" s="48">
        <f t="shared" si="1"/>
        <v>-24</v>
      </c>
      <c r="AF7" s="48">
        <f t="shared" si="1"/>
        <v>-25</v>
      </c>
      <c r="AG7" s="48">
        <f t="shared" si="1"/>
        <v>-26</v>
      </c>
      <c r="AH7" s="48">
        <f t="shared" si="1"/>
        <v>-27</v>
      </c>
      <c r="AI7" s="48">
        <f t="shared" si="1"/>
        <v>-28</v>
      </c>
      <c r="AJ7" s="48">
        <f t="shared" si="1"/>
        <v>-29</v>
      </c>
      <c r="AK7" s="48">
        <f t="shared" si="1"/>
        <v>-30</v>
      </c>
      <c r="AM7" s="8">
        <f>AJ106-AK106</f>
        <v>0</v>
      </c>
    </row>
    <row r="8" spans="1:80" s="47" customFormat="1" ht="76.5" x14ac:dyDescent="0.2">
      <c r="A8" s="47" t="s">
        <v>26</v>
      </c>
      <c r="C8" s="223" t="s">
        <v>146</v>
      </c>
      <c r="D8" s="223" t="s">
        <v>163</v>
      </c>
      <c r="E8" s="223" t="s">
        <v>150</v>
      </c>
      <c r="F8" s="223" t="s">
        <v>229</v>
      </c>
      <c r="G8" s="223" t="s">
        <v>230</v>
      </c>
      <c r="H8" s="223" t="s">
        <v>156</v>
      </c>
      <c r="I8" s="223" t="s">
        <v>228</v>
      </c>
      <c r="J8" s="223" t="s">
        <v>279</v>
      </c>
      <c r="K8" s="223" t="s">
        <v>148</v>
      </c>
      <c r="L8" s="223" t="s">
        <v>158</v>
      </c>
      <c r="M8" s="223" t="s">
        <v>149</v>
      </c>
      <c r="N8" s="223" t="s">
        <v>157</v>
      </c>
      <c r="O8" s="223" t="s">
        <v>194</v>
      </c>
      <c r="P8" s="223" t="s">
        <v>154</v>
      </c>
      <c r="Q8" s="223" t="s">
        <v>147</v>
      </c>
      <c r="R8" s="223" t="s">
        <v>152</v>
      </c>
      <c r="S8" s="223" t="s">
        <v>160</v>
      </c>
      <c r="T8" s="223" t="s">
        <v>167</v>
      </c>
      <c r="U8" s="223" t="s">
        <v>151</v>
      </c>
      <c r="V8" s="223" t="s">
        <v>155</v>
      </c>
      <c r="W8" s="223" t="s">
        <v>282</v>
      </c>
      <c r="X8" s="223" t="s">
        <v>153</v>
      </c>
      <c r="Y8" s="223" t="s">
        <v>224</v>
      </c>
      <c r="Z8" s="223" t="s">
        <v>20</v>
      </c>
      <c r="AA8" s="223" t="s">
        <v>164</v>
      </c>
      <c r="AB8" s="223" t="s">
        <v>195</v>
      </c>
      <c r="AC8" s="223" t="s">
        <v>21</v>
      </c>
      <c r="AD8" s="223" t="s">
        <v>4</v>
      </c>
      <c r="AE8" s="223" t="s">
        <v>72</v>
      </c>
      <c r="AF8" s="223" t="s">
        <v>73</v>
      </c>
      <c r="AG8" s="223" t="s">
        <v>165</v>
      </c>
      <c r="AH8" s="223" t="s">
        <v>166</v>
      </c>
      <c r="AI8" s="56" t="s">
        <v>311</v>
      </c>
      <c r="AJ8" s="56" t="s">
        <v>52</v>
      </c>
      <c r="AK8" s="56" t="s">
        <v>365</v>
      </c>
      <c r="AN8" s="47" t="s">
        <v>239</v>
      </c>
      <c r="AO8" s="47" t="s">
        <v>197</v>
      </c>
      <c r="AP8" s="47" t="s">
        <v>198</v>
      </c>
      <c r="AQ8" s="47" t="str">
        <f>AG8</f>
        <v>Net Plant Investment</v>
      </c>
      <c r="AR8" s="47" t="s">
        <v>199</v>
      </c>
      <c r="AS8" s="47" t="s">
        <v>223</v>
      </c>
      <c r="AT8" s="47" t="s">
        <v>200</v>
      </c>
      <c r="AU8" s="47" t="s">
        <v>151</v>
      </c>
      <c r="AV8" s="47" t="s">
        <v>201</v>
      </c>
      <c r="AW8" s="47" t="s">
        <v>32</v>
      </c>
      <c r="AX8" s="47" t="s">
        <v>38</v>
      </c>
      <c r="AY8" s="47" t="s">
        <v>202</v>
      </c>
      <c r="AZ8" s="47" t="s">
        <v>39</v>
      </c>
      <c r="BA8" s="47" t="s">
        <v>17</v>
      </c>
      <c r="BB8" s="47" t="s">
        <v>18</v>
      </c>
      <c r="BC8" s="47" t="s">
        <v>203</v>
      </c>
      <c r="BF8" s="47" t="s">
        <v>0</v>
      </c>
      <c r="BG8" s="47" t="s">
        <v>280</v>
      </c>
      <c r="BH8" s="47" t="s">
        <v>41</v>
      </c>
      <c r="BI8" s="47" t="s">
        <v>44</v>
      </c>
      <c r="BJ8" s="47" t="s">
        <v>42</v>
      </c>
      <c r="BK8" s="47" t="s">
        <v>45</v>
      </c>
      <c r="BL8" s="47" t="s">
        <v>23</v>
      </c>
      <c r="BM8" s="47" t="s">
        <v>46</v>
      </c>
      <c r="BN8" s="47" t="s">
        <v>43</v>
      </c>
      <c r="BO8" s="47" t="s">
        <v>1</v>
      </c>
      <c r="BP8" s="47" t="s">
        <v>2</v>
      </c>
      <c r="BQ8" s="47" t="s">
        <v>50</v>
      </c>
      <c r="BS8" s="47" t="s">
        <v>204</v>
      </c>
      <c r="BT8" s="47" t="s">
        <v>205</v>
      </c>
      <c r="BU8" s="47" t="s">
        <v>206</v>
      </c>
      <c r="BV8" s="47" t="s">
        <v>207</v>
      </c>
    </row>
    <row r="9" spans="1:80" s="47" customFormat="1" ht="24.75" customHeight="1" x14ac:dyDescent="0.2">
      <c r="B9" s="202" t="s">
        <v>27</v>
      </c>
      <c r="AL9">
        <f t="shared" ref="AL9" si="2">ROW()/5</f>
        <v>1.8</v>
      </c>
    </row>
    <row r="10" spans="1:80" hidden="1" outlineLevel="1" x14ac:dyDescent="0.2">
      <c r="A10">
        <f t="shared" ref="A10:A73" si="3">YEAR(B10)</f>
        <v>2008</v>
      </c>
      <c r="B10" s="49">
        <v>39783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</row>
    <row r="11" spans="1:80" hidden="1" outlineLevel="1" x14ac:dyDescent="0.2">
      <c r="A11">
        <f t="shared" si="3"/>
        <v>2009</v>
      </c>
      <c r="B11" s="49">
        <v>39814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29751.360000000001</v>
      </c>
      <c r="AJ11" s="4">
        <v>29751.360000000001</v>
      </c>
      <c r="AK11" s="4">
        <v>29751.360000000001</v>
      </c>
      <c r="AL11" s="4">
        <v>2.2000000000000002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</row>
    <row r="12" spans="1:80" hidden="1" outlineLevel="1" x14ac:dyDescent="0.2">
      <c r="A12">
        <f t="shared" si="3"/>
        <v>2009</v>
      </c>
      <c r="B12" s="49">
        <v>39845</v>
      </c>
      <c r="C12" s="4">
        <v>1967004.23</v>
      </c>
      <c r="D12" s="4">
        <v>0</v>
      </c>
      <c r="E12" s="4">
        <v>4475.46</v>
      </c>
      <c r="F12" s="4">
        <v>0</v>
      </c>
      <c r="G12" s="4">
        <v>0</v>
      </c>
      <c r="H12" s="4">
        <v>4475.46</v>
      </c>
      <c r="I12" s="4">
        <v>4475.46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4475.46</v>
      </c>
      <c r="P12" s="4">
        <v>1967004.23</v>
      </c>
      <c r="Q12" s="4">
        <v>1971479.69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21443.109999999997</v>
      </c>
      <c r="AJ12" s="4">
        <v>21443.109999999997</v>
      </c>
      <c r="AK12" s="4">
        <v>21443.109999999997</v>
      </c>
      <c r="AL12" s="4">
        <v>2.4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</row>
    <row r="13" spans="1:80" hidden="1" outlineLevel="1" x14ac:dyDescent="0.2">
      <c r="A13">
        <f t="shared" si="3"/>
        <v>2009</v>
      </c>
      <c r="B13" s="49">
        <v>39873</v>
      </c>
      <c r="C13" s="4">
        <v>4705527</v>
      </c>
      <c r="D13" s="4">
        <v>0</v>
      </c>
      <c r="E13" s="4">
        <v>25748.480000000003</v>
      </c>
      <c r="F13" s="4">
        <v>0</v>
      </c>
      <c r="G13" s="4">
        <v>0</v>
      </c>
      <c r="H13" s="4">
        <v>25748.480000000003</v>
      </c>
      <c r="I13" s="4">
        <v>25748.480000000003</v>
      </c>
      <c r="J13" s="4">
        <v>0</v>
      </c>
      <c r="K13" s="4">
        <v>51300</v>
      </c>
      <c r="L13" s="4">
        <v>0</v>
      </c>
      <c r="M13" s="4">
        <v>30223.940000000002</v>
      </c>
      <c r="N13" s="4">
        <v>21076.059999999998</v>
      </c>
      <c r="O13" s="4">
        <v>0</v>
      </c>
      <c r="P13" s="4">
        <v>6651455.1700000009</v>
      </c>
      <c r="Q13" s="4">
        <v>6651455.1700000009</v>
      </c>
      <c r="R13" s="4">
        <v>49935.96</v>
      </c>
      <c r="S13" s="4">
        <v>0</v>
      </c>
      <c r="T13" s="4">
        <v>0</v>
      </c>
      <c r="U13" s="4">
        <v>49935.96</v>
      </c>
      <c r="V13" s="4">
        <v>15.199685358904111</v>
      </c>
      <c r="W13" s="4">
        <v>49790.42</v>
      </c>
      <c r="X13" s="4">
        <v>0</v>
      </c>
      <c r="Y13" s="4">
        <v>1364.04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74940.800000000017</v>
      </c>
      <c r="AJ13" s="4">
        <v>126110.45968535892</v>
      </c>
      <c r="AK13" s="4">
        <v>126110.45968535892</v>
      </c>
      <c r="AL13" s="4">
        <v>2.6</v>
      </c>
      <c r="AM13" s="4">
        <v>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</row>
    <row r="14" spans="1:80" hidden="1" outlineLevel="1" x14ac:dyDescent="0.2">
      <c r="A14">
        <f t="shared" si="3"/>
        <v>2009</v>
      </c>
      <c r="B14" s="49">
        <v>39904</v>
      </c>
      <c r="C14" s="4">
        <v>1799426</v>
      </c>
      <c r="D14" s="4">
        <v>0</v>
      </c>
      <c r="E14" s="4">
        <v>72250.331738461551</v>
      </c>
      <c r="F14" s="4">
        <v>0</v>
      </c>
      <c r="G14" s="4">
        <v>66.901738461538471</v>
      </c>
      <c r="H14" s="4">
        <v>72183.430000000008</v>
      </c>
      <c r="I14" s="4">
        <v>72089.100000000006</v>
      </c>
      <c r="J14" s="4">
        <v>94.33</v>
      </c>
      <c r="K14" s="4">
        <v>124450</v>
      </c>
      <c r="L14" s="4">
        <v>0</v>
      </c>
      <c r="M14" s="4">
        <v>72183.430000000008</v>
      </c>
      <c r="N14" s="4">
        <v>52266.569999999992</v>
      </c>
      <c r="O14" s="4">
        <v>0</v>
      </c>
      <c r="P14" s="4">
        <v>8398614.6000000015</v>
      </c>
      <c r="Q14" s="4">
        <v>8398614.6000000015</v>
      </c>
      <c r="R14" s="4">
        <v>122314.7</v>
      </c>
      <c r="S14" s="4">
        <v>0</v>
      </c>
      <c r="T14" s="4">
        <v>0</v>
      </c>
      <c r="U14" s="4">
        <v>172250.66</v>
      </c>
      <c r="V14" s="4">
        <v>493.22114479452057</v>
      </c>
      <c r="W14" s="4">
        <v>0</v>
      </c>
      <c r="X14" s="4">
        <v>0</v>
      </c>
      <c r="Y14" s="4">
        <v>2135.2999999999902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58397.75</v>
      </c>
      <c r="AJ14" s="4">
        <v>61093.172883256055</v>
      </c>
      <c r="AK14" s="4">
        <v>61093.172883256047</v>
      </c>
      <c r="AL14" s="4">
        <v>2.8</v>
      </c>
      <c r="AM14" s="4">
        <v>2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</row>
    <row r="15" spans="1:80" hidden="1" outlineLevel="1" x14ac:dyDescent="0.2">
      <c r="A15">
        <f t="shared" si="3"/>
        <v>2009</v>
      </c>
      <c r="B15" s="49">
        <v>39934</v>
      </c>
      <c r="C15" s="4">
        <v>1747344</v>
      </c>
      <c r="D15" s="4">
        <v>0</v>
      </c>
      <c r="E15" s="4">
        <v>84508.053692307702</v>
      </c>
      <c r="F15" s="4">
        <v>0</v>
      </c>
      <c r="G15" s="4">
        <v>69.433692307692326</v>
      </c>
      <c r="H15" s="4">
        <v>84438.62000000001</v>
      </c>
      <c r="I15" s="4">
        <v>84340.720000000016</v>
      </c>
      <c r="J15" s="4">
        <v>97.9</v>
      </c>
      <c r="K15" s="4">
        <v>193767.25</v>
      </c>
      <c r="L15" s="4">
        <v>0</v>
      </c>
      <c r="M15" s="4">
        <v>84438.62000000001</v>
      </c>
      <c r="N15" s="4">
        <v>109328.62999999999</v>
      </c>
      <c r="O15" s="4">
        <v>0</v>
      </c>
      <c r="P15" s="4">
        <v>10036629.970000001</v>
      </c>
      <c r="Q15" s="4">
        <v>10036629.970000001</v>
      </c>
      <c r="R15" s="4">
        <v>193767.25</v>
      </c>
      <c r="S15" s="4">
        <v>0</v>
      </c>
      <c r="T15" s="4">
        <v>0</v>
      </c>
      <c r="U15" s="4">
        <v>366017.91000000003</v>
      </c>
      <c r="V15" s="4">
        <v>1684.317916660274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59178.53</v>
      </c>
      <c r="AJ15" s="4">
        <v>60932.281608967947</v>
      </c>
      <c r="AK15" s="4">
        <v>60932.281608967962</v>
      </c>
      <c r="AL15" s="4">
        <v>3</v>
      </c>
      <c r="AM15" s="4">
        <v>2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</row>
    <row r="16" spans="1:80" hidden="1" outlineLevel="1" x14ac:dyDescent="0.2">
      <c r="A16">
        <f t="shared" si="3"/>
        <v>2009</v>
      </c>
      <c r="B16" s="49">
        <v>39965</v>
      </c>
      <c r="C16" s="4">
        <v>2277668</v>
      </c>
      <c r="D16" s="4">
        <v>0</v>
      </c>
      <c r="E16" s="4">
        <v>95124.488784615387</v>
      </c>
      <c r="F16" s="4">
        <v>0</v>
      </c>
      <c r="G16" s="4">
        <v>123.83878461538464</v>
      </c>
      <c r="H16" s="4">
        <v>95000.650000000009</v>
      </c>
      <c r="I16" s="4">
        <v>94826.040000000008</v>
      </c>
      <c r="J16" s="4">
        <v>174.61</v>
      </c>
      <c r="K16" s="4">
        <v>293605.65999999997</v>
      </c>
      <c r="L16" s="4">
        <v>0</v>
      </c>
      <c r="M16" s="4">
        <v>95000.650000000009</v>
      </c>
      <c r="N16" s="4">
        <v>198605.00999999995</v>
      </c>
      <c r="O16" s="4">
        <v>0</v>
      </c>
      <c r="P16" s="4">
        <v>12115692.960000001</v>
      </c>
      <c r="Q16" s="4">
        <v>12115692.960000001</v>
      </c>
      <c r="R16" s="4">
        <v>293605.65999999997</v>
      </c>
      <c r="S16" s="4">
        <v>0</v>
      </c>
      <c r="T16" s="4">
        <v>0</v>
      </c>
      <c r="U16" s="4">
        <v>659623.57000000007</v>
      </c>
      <c r="V16" s="4">
        <v>3431.6637886465755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-93516.870000000024</v>
      </c>
      <c r="AJ16" s="4">
        <v>-89961.367426738056</v>
      </c>
      <c r="AK16" s="4">
        <v>-89961.36742673807</v>
      </c>
      <c r="AL16" s="4">
        <v>3.2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</row>
    <row r="17" spans="1:80" hidden="1" outlineLevel="1" x14ac:dyDescent="0.2">
      <c r="A17">
        <f t="shared" si="3"/>
        <v>2009</v>
      </c>
      <c r="B17" s="49">
        <v>39995</v>
      </c>
      <c r="C17" s="4">
        <v>0</v>
      </c>
      <c r="D17" s="4">
        <v>0</v>
      </c>
      <c r="E17" s="4">
        <v>114261.25259999998</v>
      </c>
      <c r="F17" s="4">
        <v>0</v>
      </c>
      <c r="G17" s="4">
        <v>173.61260000000004</v>
      </c>
      <c r="H17" s="4">
        <v>114087.63999999998</v>
      </c>
      <c r="I17" s="4">
        <v>113842.84999999999</v>
      </c>
      <c r="J17" s="4">
        <v>244.79000000000002</v>
      </c>
      <c r="K17" s="4">
        <v>200848.88</v>
      </c>
      <c r="L17" s="4">
        <v>0</v>
      </c>
      <c r="M17" s="4">
        <v>114087.63999999998</v>
      </c>
      <c r="N17" s="4">
        <v>86761.24000000002</v>
      </c>
      <c r="O17" s="4">
        <v>0</v>
      </c>
      <c r="P17" s="4">
        <v>12028931.720000001</v>
      </c>
      <c r="Q17" s="4">
        <v>12028931.720000001</v>
      </c>
      <c r="R17" s="4">
        <v>200848.88</v>
      </c>
      <c r="S17" s="4">
        <v>0</v>
      </c>
      <c r="T17" s="4">
        <v>0</v>
      </c>
      <c r="U17" s="4">
        <v>860472.45000000007</v>
      </c>
      <c r="V17" s="4">
        <v>6285.2708164520554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217754.71999999997</v>
      </c>
      <c r="AJ17" s="4">
        <v>224213.60341645201</v>
      </c>
      <c r="AK17" s="4">
        <v>224213.60341645204</v>
      </c>
      <c r="AL17" s="4">
        <v>3.4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</row>
    <row r="18" spans="1:80" hidden="1" outlineLevel="1" x14ac:dyDescent="0.2">
      <c r="A18">
        <f t="shared" si="3"/>
        <v>2009</v>
      </c>
      <c r="B18" s="49">
        <v>40026</v>
      </c>
      <c r="C18" s="4">
        <v>5635146.9100000001</v>
      </c>
      <c r="D18" s="4">
        <v>0</v>
      </c>
      <c r="E18" s="4">
        <v>123984.03023076923</v>
      </c>
      <c r="F18" s="4">
        <v>0</v>
      </c>
      <c r="G18" s="4">
        <v>333.09023076923086</v>
      </c>
      <c r="H18" s="4">
        <v>123650.94</v>
      </c>
      <c r="I18" s="4">
        <v>123181.29000000001</v>
      </c>
      <c r="J18" s="4">
        <v>469.65000000000003</v>
      </c>
      <c r="K18" s="4">
        <v>271988.76</v>
      </c>
      <c r="L18" s="4">
        <v>0</v>
      </c>
      <c r="M18" s="4">
        <v>123650.94</v>
      </c>
      <c r="N18" s="4">
        <v>148337.82</v>
      </c>
      <c r="O18" s="4">
        <v>0</v>
      </c>
      <c r="P18" s="4">
        <v>17515740.810000002</v>
      </c>
      <c r="Q18" s="4">
        <v>17515740.810000002</v>
      </c>
      <c r="R18" s="4">
        <v>271993.92</v>
      </c>
      <c r="S18" s="4">
        <v>930880</v>
      </c>
      <c r="T18" s="4">
        <v>271256.43000000005</v>
      </c>
      <c r="U18" s="4">
        <v>472842.80000000016</v>
      </c>
      <c r="V18" s="4">
        <v>4387.3197873095905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-77144.81</v>
      </c>
      <c r="AJ18" s="4">
        <v>-343680.82998192124</v>
      </c>
      <c r="AK18" s="4">
        <v>-343680.82998192124</v>
      </c>
      <c r="AL18" s="4">
        <v>3.6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</row>
    <row r="19" spans="1:80" hidden="1" outlineLevel="1" x14ac:dyDescent="0.2">
      <c r="A19">
        <f t="shared" si="3"/>
        <v>2009</v>
      </c>
      <c r="B19" s="49">
        <v>40057</v>
      </c>
      <c r="C19" s="4">
        <v>1436308</v>
      </c>
      <c r="D19" s="4">
        <v>0</v>
      </c>
      <c r="E19" s="4">
        <v>160291.9482923077</v>
      </c>
      <c r="F19" s="4">
        <v>0</v>
      </c>
      <c r="G19" s="4">
        <v>405.31829230769239</v>
      </c>
      <c r="H19" s="4">
        <v>159886.63</v>
      </c>
      <c r="I19" s="4">
        <v>159315.14000000001</v>
      </c>
      <c r="J19" s="4">
        <v>571.49</v>
      </c>
      <c r="K19" s="4">
        <v>296788.44</v>
      </c>
      <c r="L19" s="4">
        <v>0</v>
      </c>
      <c r="M19" s="4">
        <v>159886.63</v>
      </c>
      <c r="N19" s="4">
        <v>136901.81</v>
      </c>
      <c r="O19" s="4">
        <v>0</v>
      </c>
      <c r="P19" s="4">
        <v>18815147.000000004</v>
      </c>
      <c r="Q19" s="4">
        <v>18815147.000000004</v>
      </c>
      <c r="R19" s="4">
        <v>296784.53999999998</v>
      </c>
      <c r="S19" s="4">
        <v>0</v>
      </c>
      <c r="T19" s="4">
        <v>0</v>
      </c>
      <c r="U19" s="4">
        <v>769627.34000000008</v>
      </c>
      <c r="V19" s="4">
        <v>4408.0576706958918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53688.549999999996</v>
      </c>
      <c r="AJ19" s="4">
        <v>58501.92596300361</v>
      </c>
      <c r="AK19" s="4">
        <v>58501.925963003581</v>
      </c>
      <c r="AL19" s="4">
        <v>3.8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</row>
    <row r="20" spans="1:80" hidden="1" outlineLevel="1" x14ac:dyDescent="0.2">
      <c r="A20">
        <f t="shared" si="3"/>
        <v>2009</v>
      </c>
      <c r="B20" s="49">
        <v>40087</v>
      </c>
      <c r="C20" s="4">
        <v>1002345.56</v>
      </c>
      <c r="D20" s="4">
        <v>0</v>
      </c>
      <c r="E20" s="4">
        <v>184019.42967692309</v>
      </c>
      <c r="F20" s="4">
        <v>0</v>
      </c>
      <c r="G20" s="4">
        <v>416.94967692307699</v>
      </c>
      <c r="H20" s="4">
        <v>183602.48</v>
      </c>
      <c r="I20" s="4">
        <v>183014.59</v>
      </c>
      <c r="J20" s="4">
        <v>587.89</v>
      </c>
      <c r="K20" s="4">
        <v>311266.94</v>
      </c>
      <c r="L20" s="4">
        <v>0</v>
      </c>
      <c r="M20" s="4">
        <v>183602.48</v>
      </c>
      <c r="N20" s="4">
        <v>127664.45999999999</v>
      </c>
      <c r="O20" s="4">
        <v>0</v>
      </c>
      <c r="P20" s="4">
        <v>19689828.100000001</v>
      </c>
      <c r="Q20" s="4">
        <v>19689828.100000001</v>
      </c>
      <c r="R20" s="4">
        <v>311265.7</v>
      </c>
      <c r="S20" s="4">
        <v>0</v>
      </c>
      <c r="T20" s="4">
        <v>0</v>
      </c>
      <c r="U20" s="4">
        <v>1080893.04</v>
      </c>
      <c r="V20" s="4">
        <v>7451.596427934247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64833.599999999999</v>
      </c>
      <c r="AJ20" s="4">
        <v>72702.146104857296</v>
      </c>
      <c r="AK20" s="4">
        <v>72702.146104857326</v>
      </c>
      <c r="AL20" s="4">
        <v>4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</row>
    <row r="21" spans="1:80" hidden="1" outlineLevel="1" x14ac:dyDescent="0.2">
      <c r="A21">
        <f t="shared" si="3"/>
        <v>2009</v>
      </c>
      <c r="B21" s="49">
        <v>40118</v>
      </c>
      <c r="C21" s="4">
        <v>275763.58999999997</v>
      </c>
      <c r="D21" s="4">
        <v>0</v>
      </c>
      <c r="E21" s="4">
        <v>180808.55241538459</v>
      </c>
      <c r="F21" s="4">
        <v>0</v>
      </c>
      <c r="G21" s="4">
        <v>848.50241538461546</v>
      </c>
      <c r="H21" s="4">
        <v>179960.05</v>
      </c>
      <c r="I21" s="4">
        <v>178763.68</v>
      </c>
      <c r="J21" s="4">
        <v>1196.3699999999999</v>
      </c>
      <c r="K21" s="4">
        <v>236431.21</v>
      </c>
      <c r="L21" s="4">
        <v>0</v>
      </c>
      <c r="M21" s="4">
        <v>179960.05</v>
      </c>
      <c r="N21" s="4">
        <v>56471.16</v>
      </c>
      <c r="O21" s="4">
        <v>0</v>
      </c>
      <c r="P21" s="4">
        <v>19909120.530000001</v>
      </c>
      <c r="Q21" s="4">
        <v>19909120.530000001</v>
      </c>
      <c r="R21" s="4">
        <v>236431.2</v>
      </c>
      <c r="S21" s="4">
        <v>0</v>
      </c>
      <c r="T21" s="4">
        <v>0</v>
      </c>
      <c r="U21" s="4">
        <v>1317324.24</v>
      </c>
      <c r="V21" s="4">
        <v>9942.1477892904131</v>
      </c>
      <c r="W21" s="4">
        <v>85300.81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47629.099999999991</v>
      </c>
      <c r="AJ21" s="4">
        <v>143720.56020467501</v>
      </c>
      <c r="AK21" s="4">
        <v>143720.56020467501</v>
      </c>
      <c r="AL21" s="4">
        <v>4.2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323680.610204675</v>
      </c>
      <c r="BG21" s="4">
        <v>132929.90999999997</v>
      </c>
      <c r="BH21" s="4">
        <v>0</v>
      </c>
      <c r="BI21" s="4">
        <v>132929.90999999997</v>
      </c>
      <c r="BJ21" s="4">
        <v>190750.70020467503</v>
      </c>
      <c r="BK21" s="4">
        <v>0</v>
      </c>
      <c r="BL21" s="4">
        <v>0</v>
      </c>
      <c r="BM21" s="4">
        <v>190750.70020467503</v>
      </c>
      <c r="BN21" s="4">
        <v>78368.017672088681</v>
      </c>
      <c r="BO21" s="4">
        <v>112382.68253258635</v>
      </c>
      <c r="BP21" s="4">
        <v>0</v>
      </c>
      <c r="BQ21" s="4">
        <v>112382.68253258635</v>
      </c>
      <c r="BR21" s="4">
        <v>0</v>
      </c>
      <c r="BS21" s="4">
        <v>190750.70020467503</v>
      </c>
      <c r="BT21" s="4">
        <v>190750.700204675</v>
      </c>
      <c r="BU21" s="4">
        <v>0</v>
      </c>
      <c r="BV21" s="4">
        <v>0</v>
      </c>
      <c r="BW21" s="4">
        <v>-112382.68253258635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</row>
    <row r="22" spans="1:80" hidden="1" outlineLevel="1" x14ac:dyDescent="0.2">
      <c r="A22">
        <f t="shared" si="3"/>
        <v>2009</v>
      </c>
      <c r="B22" s="49">
        <v>40148</v>
      </c>
      <c r="C22" s="4">
        <v>22087310.34</v>
      </c>
      <c r="D22" s="4">
        <v>0</v>
      </c>
      <c r="E22" s="4">
        <v>226902.0861538462</v>
      </c>
      <c r="F22" s="4">
        <v>0</v>
      </c>
      <c r="G22" s="4">
        <v>2119.5361538461548</v>
      </c>
      <c r="H22" s="4">
        <v>224782.55000000005</v>
      </c>
      <c r="I22" s="4">
        <v>221794.05000000005</v>
      </c>
      <c r="J22" s="4">
        <v>2988.5000000000009</v>
      </c>
      <c r="K22" s="4">
        <v>166156.65</v>
      </c>
      <c r="L22" s="4">
        <v>0</v>
      </c>
      <c r="M22" s="4">
        <v>166156.65</v>
      </c>
      <c r="N22" s="4">
        <v>0</v>
      </c>
      <c r="O22" s="4">
        <v>58625.900000000052</v>
      </c>
      <c r="P22" s="4">
        <v>41996430.870000005</v>
      </c>
      <c r="Q22" s="4">
        <v>42055056.770000003</v>
      </c>
      <c r="R22" s="4">
        <v>166156.65</v>
      </c>
      <c r="S22" s="4">
        <v>0</v>
      </c>
      <c r="T22" s="4">
        <v>0</v>
      </c>
      <c r="U22" s="4">
        <v>1483480.89</v>
      </c>
      <c r="V22" s="4">
        <v>12480.70242289863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48597.74</v>
      </c>
      <c r="AJ22" s="4">
        <v>63197.97857674479</v>
      </c>
      <c r="AK22" s="4">
        <v>63197.978576744783</v>
      </c>
      <c r="AL22" s="4">
        <v>4.4000000000000004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287980.52857674484</v>
      </c>
      <c r="BG22" s="4">
        <v>48597.74</v>
      </c>
      <c r="BH22" s="4">
        <v>0</v>
      </c>
      <c r="BI22" s="4">
        <v>48597.74</v>
      </c>
      <c r="BJ22" s="4">
        <v>239382.78857674485</v>
      </c>
      <c r="BK22" s="4">
        <v>0</v>
      </c>
      <c r="BL22" s="4">
        <v>0</v>
      </c>
      <c r="BM22" s="4">
        <v>239382.78857674485</v>
      </c>
      <c r="BN22" s="4">
        <v>98348.024858869845</v>
      </c>
      <c r="BO22" s="4">
        <v>141034.763717875</v>
      </c>
      <c r="BP22" s="4">
        <v>0</v>
      </c>
      <c r="BQ22" s="4">
        <v>141034.763717875</v>
      </c>
      <c r="BR22" s="4">
        <v>0</v>
      </c>
      <c r="BS22" s="4">
        <v>239382.78857674485</v>
      </c>
      <c r="BT22" s="4">
        <v>239382.78857674485</v>
      </c>
      <c r="BU22" s="4">
        <v>0</v>
      </c>
      <c r="BV22" s="4">
        <v>0</v>
      </c>
      <c r="BW22" s="4">
        <v>-141034.763717875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</row>
    <row r="23" spans="1:80" hidden="1" outlineLevel="1" x14ac:dyDescent="0.2">
      <c r="A23">
        <f t="shared" si="3"/>
        <v>2010</v>
      </c>
      <c r="B23" s="49">
        <v>40179</v>
      </c>
      <c r="C23" s="4">
        <v>1356285</v>
      </c>
      <c r="D23" s="4">
        <v>0</v>
      </c>
      <c r="E23" s="4">
        <v>399247.6325692308</v>
      </c>
      <c r="F23" s="4">
        <v>0</v>
      </c>
      <c r="G23" s="4">
        <v>2900.7325692307681</v>
      </c>
      <c r="H23" s="4">
        <v>396346.9</v>
      </c>
      <c r="I23" s="4">
        <v>392256.93000000005</v>
      </c>
      <c r="J23" s="4">
        <v>4089.969999999998</v>
      </c>
      <c r="K23" s="4">
        <v>152498.79</v>
      </c>
      <c r="L23" s="4">
        <v>0</v>
      </c>
      <c r="M23" s="4">
        <v>152498.79</v>
      </c>
      <c r="N23" s="4">
        <v>0</v>
      </c>
      <c r="O23" s="4">
        <v>302474.01</v>
      </c>
      <c r="P23" s="4">
        <v>43352715.870000005</v>
      </c>
      <c r="Q23" s="4">
        <v>43655189.880000003</v>
      </c>
      <c r="R23" s="4">
        <v>152498.79</v>
      </c>
      <c r="S23" s="4">
        <v>0</v>
      </c>
      <c r="T23" s="4">
        <v>0</v>
      </c>
      <c r="U23" s="4">
        <v>1635979.68</v>
      </c>
      <c r="V23" s="4">
        <v>14044.381135279453</v>
      </c>
      <c r="W23" s="4">
        <v>35329.550000000003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25875.7</v>
      </c>
      <c r="AJ23" s="4">
        <v>78150.363704510237</v>
      </c>
      <c r="AK23" s="4">
        <v>78150.363704510222</v>
      </c>
      <c r="AL23" s="4">
        <v>4.5999999999999996</v>
      </c>
      <c r="AM23" s="4">
        <v>2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474497.26370451029</v>
      </c>
      <c r="BG23" s="4">
        <v>61205.25</v>
      </c>
      <c r="BH23" s="4">
        <v>0</v>
      </c>
      <c r="BI23" s="4">
        <v>61205.25</v>
      </c>
      <c r="BJ23" s="4">
        <v>413292.01370451029</v>
      </c>
      <c r="BK23" s="4">
        <v>0</v>
      </c>
      <c r="BL23" s="4">
        <v>0</v>
      </c>
      <c r="BM23" s="4">
        <v>413292.01370451029</v>
      </c>
      <c r="BN23" s="4">
        <v>169796.89091036099</v>
      </c>
      <c r="BO23" s="4">
        <v>243495.1227941493</v>
      </c>
      <c r="BP23" s="4">
        <v>0</v>
      </c>
      <c r="BQ23" s="4">
        <v>243495.1227941493</v>
      </c>
      <c r="BR23" s="4">
        <v>0</v>
      </c>
      <c r="BS23" s="4">
        <v>413292.01370451029</v>
      </c>
      <c r="BT23" s="4">
        <v>413292.01370451023</v>
      </c>
      <c r="BU23" s="4">
        <v>0</v>
      </c>
      <c r="BV23" s="4">
        <v>0</v>
      </c>
      <c r="BW23" s="4">
        <v>-243495.1227941493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</row>
    <row r="24" spans="1:80" hidden="1" outlineLevel="1" x14ac:dyDescent="0.2">
      <c r="A24">
        <f t="shared" si="3"/>
        <v>2010</v>
      </c>
      <c r="B24" s="49">
        <v>40210</v>
      </c>
      <c r="C24" s="4">
        <v>2699035.72</v>
      </c>
      <c r="D24" s="4">
        <v>0</v>
      </c>
      <c r="E24" s="4">
        <v>380716.02527692314</v>
      </c>
      <c r="F24" s="4">
        <v>0</v>
      </c>
      <c r="G24" s="4">
        <v>3173.5452769230774</v>
      </c>
      <c r="H24" s="4">
        <v>377542.48000000004</v>
      </c>
      <c r="I24" s="4">
        <v>373067.85000000003</v>
      </c>
      <c r="J24" s="4">
        <v>4474.63</v>
      </c>
      <c r="K24" s="4">
        <v>347613.8</v>
      </c>
      <c r="L24" s="4">
        <v>0</v>
      </c>
      <c r="M24" s="4">
        <v>347613.8</v>
      </c>
      <c r="N24" s="4">
        <v>0</v>
      </c>
      <c r="O24" s="4">
        <v>332402.69</v>
      </c>
      <c r="P24" s="4">
        <v>46051751.590000004</v>
      </c>
      <c r="Q24" s="4">
        <v>46384154.280000001</v>
      </c>
      <c r="R24" s="4">
        <v>347613.8</v>
      </c>
      <c r="S24" s="4">
        <v>1918168</v>
      </c>
      <c r="T24" s="4">
        <v>451470.6100000001</v>
      </c>
      <c r="U24" s="4">
        <v>516896.09000000008</v>
      </c>
      <c r="V24" s="4">
        <v>6472.456251287671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27816.729999999996</v>
      </c>
      <c r="AJ24" s="4">
        <v>-414007.87847178936</v>
      </c>
      <c r="AK24" s="4">
        <v>-414007.87847178936</v>
      </c>
      <c r="AL24" s="4">
        <v>4.8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-36465.398471789318</v>
      </c>
      <c r="BG24" s="4">
        <v>27816.729999999996</v>
      </c>
      <c r="BH24" s="4">
        <v>0</v>
      </c>
      <c r="BI24" s="4">
        <v>27816.729999999996</v>
      </c>
      <c r="BJ24" s="4">
        <v>-64282.128471789314</v>
      </c>
      <c r="BK24" s="4">
        <v>451470.6100000001</v>
      </c>
      <c r="BL24" s="4">
        <v>0</v>
      </c>
      <c r="BM24" s="4">
        <v>387188.4815282108</v>
      </c>
      <c r="BN24" s="4">
        <v>159072.51575105012</v>
      </c>
      <c r="BO24" s="4">
        <v>228115.96577716069</v>
      </c>
      <c r="BP24" s="4">
        <v>0</v>
      </c>
      <c r="BQ24" s="4">
        <v>228115.96577716069</v>
      </c>
      <c r="BR24" s="4">
        <v>0</v>
      </c>
      <c r="BS24" s="4">
        <v>387188.4815282108</v>
      </c>
      <c r="BT24" s="4">
        <v>387188.4815282108</v>
      </c>
      <c r="BU24" s="4">
        <v>0</v>
      </c>
      <c r="BV24" s="4">
        <v>0</v>
      </c>
      <c r="BW24" s="4">
        <v>-228115.96577716069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</row>
    <row r="25" spans="1:80" hidden="1" outlineLevel="1" x14ac:dyDescent="0.2">
      <c r="A25">
        <f t="shared" si="3"/>
        <v>2010</v>
      </c>
      <c r="B25" s="49">
        <v>40238</v>
      </c>
      <c r="C25" s="4">
        <v>1841925</v>
      </c>
      <c r="D25" s="4">
        <v>0</v>
      </c>
      <c r="E25" s="4">
        <v>439690.18089230778</v>
      </c>
      <c r="F25" s="4">
        <v>0</v>
      </c>
      <c r="G25" s="4">
        <v>3930.4008923076935</v>
      </c>
      <c r="H25" s="4">
        <v>435759.78000000009</v>
      </c>
      <c r="I25" s="4">
        <v>430218.00000000006</v>
      </c>
      <c r="J25" s="4">
        <v>5541.7800000000007</v>
      </c>
      <c r="K25" s="4">
        <v>210574.89</v>
      </c>
      <c r="L25" s="4">
        <v>0</v>
      </c>
      <c r="M25" s="4">
        <v>210574.89</v>
      </c>
      <c r="N25" s="4">
        <v>0</v>
      </c>
      <c r="O25" s="4">
        <v>557587.58000000007</v>
      </c>
      <c r="P25" s="4">
        <v>47893676.590000004</v>
      </c>
      <c r="Q25" s="4">
        <v>48451264.170000002</v>
      </c>
      <c r="R25" s="4">
        <v>210574.89</v>
      </c>
      <c r="S25" s="4">
        <v>0</v>
      </c>
      <c r="T25" s="4">
        <v>0</v>
      </c>
      <c r="U25" s="4">
        <v>727470.9800000001</v>
      </c>
      <c r="V25" s="4">
        <v>4941.4703941041089</v>
      </c>
      <c r="W25" s="4">
        <v>130406.01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42720.97</v>
      </c>
      <c r="AJ25" s="4">
        <v>181998.85128641178</v>
      </c>
      <c r="AK25" s="4">
        <v>181998.85128641181</v>
      </c>
      <c r="AL25" s="4">
        <v>5</v>
      </c>
      <c r="AM25" s="4">
        <v>2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617758.6312864119</v>
      </c>
      <c r="BG25" s="4">
        <v>173126.97999999998</v>
      </c>
      <c r="BH25" s="4">
        <v>0</v>
      </c>
      <c r="BI25" s="4">
        <v>173126.97999999998</v>
      </c>
      <c r="BJ25" s="4">
        <v>444631.65128641191</v>
      </c>
      <c r="BK25" s="4">
        <v>0</v>
      </c>
      <c r="BL25" s="4">
        <v>0</v>
      </c>
      <c r="BM25" s="4">
        <v>444631.65128641191</v>
      </c>
      <c r="BN25" s="4">
        <v>182672.46761450946</v>
      </c>
      <c r="BO25" s="4">
        <v>261959.18367190246</v>
      </c>
      <c r="BP25" s="4">
        <v>0</v>
      </c>
      <c r="BQ25" s="4">
        <v>261959.18367190246</v>
      </c>
      <c r="BR25" s="4">
        <v>0</v>
      </c>
      <c r="BS25" s="4">
        <v>444631.65128641191</v>
      </c>
      <c r="BT25" s="4">
        <v>444631.65128641191</v>
      </c>
      <c r="BU25" s="4">
        <v>0</v>
      </c>
      <c r="BV25" s="4">
        <v>0</v>
      </c>
      <c r="BW25" s="4">
        <v>-261959.18367190246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</row>
    <row r="26" spans="1:80" hidden="1" outlineLevel="1" x14ac:dyDescent="0.2">
      <c r="A26">
        <f t="shared" si="3"/>
        <v>2010</v>
      </c>
      <c r="B26" s="49">
        <v>40269</v>
      </c>
      <c r="C26" s="4">
        <v>1147841</v>
      </c>
      <c r="D26" s="4">
        <v>0</v>
      </c>
      <c r="E26" s="4">
        <v>443296.53212307702</v>
      </c>
      <c r="F26" s="4">
        <v>0</v>
      </c>
      <c r="G26" s="4">
        <v>4333.1021230769247</v>
      </c>
      <c r="H26" s="4">
        <v>438963.43000000011</v>
      </c>
      <c r="I26" s="4">
        <v>432853.85000000009</v>
      </c>
      <c r="J26" s="4">
        <v>6109.5800000000008</v>
      </c>
      <c r="K26" s="4">
        <v>565816.69999999995</v>
      </c>
      <c r="L26" s="4">
        <v>0</v>
      </c>
      <c r="M26" s="4">
        <v>565816.69999999995</v>
      </c>
      <c r="N26" s="4">
        <v>0</v>
      </c>
      <c r="O26" s="4">
        <v>430734.31000000029</v>
      </c>
      <c r="P26" s="4">
        <v>49041517.590000004</v>
      </c>
      <c r="Q26" s="4">
        <v>49472251.900000006</v>
      </c>
      <c r="R26" s="4">
        <v>565816.69999999995</v>
      </c>
      <c r="S26" s="4">
        <v>0</v>
      </c>
      <c r="T26" s="4">
        <v>0</v>
      </c>
      <c r="U26" s="4">
        <v>1293287.6800000002</v>
      </c>
      <c r="V26" s="4">
        <v>6815.1315389315068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38027.550000000003</v>
      </c>
      <c r="AJ26" s="4">
        <v>49175.78366200842</v>
      </c>
      <c r="AK26" s="4">
        <v>49175.783662008434</v>
      </c>
      <c r="AL26" s="4">
        <v>5.2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488139.21366200852</v>
      </c>
      <c r="BG26" s="4">
        <v>38027.550000000003</v>
      </c>
      <c r="BH26" s="4">
        <v>0</v>
      </c>
      <c r="BI26" s="4">
        <v>38027.550000000003</v>
      </c>
      <c r="BJ26" s="4">
        <v>450111.66366200853</v>
      </c>
      <c r="BK26" s="4">
        <v>0</v>
      </c>
      <c r="BL26" s="4">
        <v>0</v>
      </c>
      <c r="BM26" s="4">
        <v>450111.66366200853</v>
      </c>
      <c r="BN26" s="4">
        <v>184923.87589889957</v>
      </c>
      <c r="BO26" s="4">
        <v>265187.78776310897</v>
      </c>
      <c r="BP26" s="4">
        <v>0</v>
      </c>
      <c r="BQ26" s="4">
        <v>265187.78776310897</v>
      </c>
      <c r="BR26" s="4">
        <v>0</v>
      </c>
      <c r="BS26" s="4">
        <v>450111.66366200853</v>
      </c>
      <c r="BT26" s="4">
        <v>450111.66366200853</v>
      </c>
      <c r="BU26" s="4">
        <v>0</v>
      </c>
      <c r="BV26" s="4">
        <v>0</v>
      </c>
      <c r="BW26" s="4">
        <v>-265187.78776310897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</row>
    <row r="27" spans="1:80" hidden="1" outlineLevel="1" x14ac:dyDescent="0.2">
      <c r="A27">
        <f t="shared" si="3"/>
        <v>2010</v>
      </c>
      <c r="B27" s="49">
        <v>40299</v>
      </c>
      <c r="C27" s="4">
        <v>1919490</v>
      </c>
      <c r="D27" s="4">
        <v>0</v>
      </c>
      <c r="E27" s="4">
        <v>476048.40487692313</v>
      </c>
      <c r="F27" s="4">
        <v>0</v>
      </c>
      <c r="G27" s="4">
        <v>4991.5448769230788</v>
      </c>
      <c r="H27" s="4">
        <v>471056.86000000004</v>
      </c>
      <c r="I27" s="4">
        <v>464018.89</v>
      </c>
      <c r="J27" s="4">
        <v>7037.9700000000021</v>
      </c>
      <c r="K27" s="4">
        <v>906267.05999999994</v>
      </c>
      <c r="L27" s="4">
        <v>0</v>
      </c>
      <c r="M27" s="4">
        <v>901791.17000000039</v>
      </c>
      <c r="N27" s="4">
        <v>4475.8899999995483</v>
      </c>
      <c r="O27" s="4">
        <v>0</v>
      </c>
      <c r="P27" s="4">
        <v>50956531.700000003</v>
      </c>
      <c r="Q27" s="4">
        <v>50956531.700000003</v>
      </c>
      <c r="R27" s="4">
        <v>906267.05</v>
      </c>
      <c r="S27" s="4">
        <v>0</v>
      </c>
      <c r="T27" s="4">
        <v>0</v>
      </c>
      <c r="U27" s="4">
        <v>2199554.7300000004</v>
      </c>
      <c r="V27" s="4">
        <v>12479.08709890685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28010.229999999996</v>
      </c>
      <c r="AJ27" s="4">
        <v>45480.861975829932</v>
      </c>
      <c r="AK27" s="4">
        <v>45480.861975829925</v>
      </c>
      <c r="AL27" s="4">
        <v>5.4</v>
      </c>
      <c r="AM27" s="4">
        <v>2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516537.72197582998</v>
      </c>
      <c r="BG27" s="4">
        <v>28010.229999999996</v>
      </c>
      <c r="BH27" s="4">
        <v>0</v>
      </c>
      <c r="BI27" s="4">
        <v>28010.229999999996</v>
      </c>
      <c r="BJ27" s="4">
        <v>488527.49197582999</v>
      </c>
      <c r="BK27" s="4">
        <v>0</v>
      </c>
      <c r="BL27" s="4">
        <v>0</v>
      </c>
      <c r="BM27" s="4">
        <v>488527.49197582999</v>
      </c>
      <c r="BN27" s="4">
        <v>200706.63480335</v>
      </c>
      <c r="BO27" s="4">
        <v>287820.85717247997</v>
      </c>
      <c r="BP27" s="4">
        <v>0</v>
      </c>
      <c r="BQ27" s="4">
        <v>287820.85717247997</v>
      </c>
      <c r="BR27" s="4">
        <v>0</v>
      </c>
      <c r="BS27" s="4">
        <v>488527.49197582999</v>
      </c>
      <c r="BT27" s="4">
        <v>488527.49197582999</v>
      </c>
      <c r="BU27" s="4">
        <v>0</v>
      </c>
      <c r="BV27" s="4">
        <v>0</v>
      </c>
      <c r="BW27" s="4">
        <v>-287820.85717247997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</row>
    <row r="28" spans="1:80" hidden="1" outlineLevel="1" x14ac:dyDescent="0.2">
      <c r="A28">
        <f t="shared" si="3"/>
        <v>2010</v>
      </c>
      <c r="B28" s="49">
        <v>40330</v>
      </c>
      <c r="C28" s="4">
        <v>3219005</v>
      </c>
      <c r="D28" s="4">
        <v>0</v>
      </c>
      <c r="E28" s="4">
        <v>476149.74441538466</v>
      </c>
      <c r="F28" s="4">
        <v>0</v>
      </c>
      <c r="G28" s="4">
        <v>5353.394415384616</v>
      </c>
      <c r="H28" s="4">
        <v>470796.35000000003</v>
      </c>
      <c r="I28" s="4">
        <v>463248.18000000005</v>
      </c>
      <c r="J28" s="4">
        <v>7548.17</v>
      </c>
      <c r="K28" s="4">
        <v>1073674</v>
      </c>
      <c r="L28" s="4">
        <v>27697.67</v>
      </c>
      <c r="M28" s="4">
        <v>470796.35000000003</v>
      </c>
      <c r="N28" s="4">
        <v>630575.31999999983</v>
      </c>
      <c r="O28" s="4">
        <v>0</v>
      </c>
      <c r="P28" s="4">
        <v>53544961.380000003</v>
      </c>
      <c r="Q28" s="4">
        <v>53544961.380000003</v>
      </c>
      <c r="R28" s="4">
        <v>1073674</v>
      </c>
      <c r="S28" s="4">
        <v>0</v>
      </c>
      <c r="T28" s="4">
        <v>0</v>
      </c>
      <c r="U28" s="4">
        <v>3273228.7300000004</v>
      </c>
      <c r="V28" s="4">
        <v>20412.057798602742</v>
      </c>
      <c r="W28" s="4">
        <v>4072.22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31272.460000000003</v>
      </c>
      <c r="AJ28" s="4">
        <v>61110.132213987366</v>
      </c>
      <c r="AK28" s="4">
        <v>61110.132213987366</v>
      </c>
      <c r="AL28" s="4">
        <v>5.6</v>
      </c>
      <c r="AM28" s="4">
        <v>2</v>
      </c>
      <c r="AN28" s="4">
        <v>2.6193447411060333E-10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531906.48221398739</v>
      </c>
      <c r="BG28" s="4">
        <v>35344.68</v>
      </c>
      <c r="BH28" s="4">
        <v>0</v>
      </c>
      <c r="BI28" s="4">
        <v>35344.68</v>
      </c>
      <c r="BJ28" s="4">
        <v>496561.80221398739</v>
      </c>
      <c r="BK28" s="4">
        <v>0</v>
      </c>
      <c r="BL28" s="4">
        <v>0</v>
      </c>
      <c r="BM28" s="4">
        <v>496561.80221398739</v>
      </c>
      <c r="BN28" s="4">
        <v>204007.45082159457</v>
      </c>
      <c r="BO28" s="4">
        <v>292554.35139239283</v>
      </c>
      <c r="BP28" s="4">
        <v>0</v>
      </c>
      <c r="BQ28" s="4">
        <v>292554.35139239283</v>
      </c>
      <c r="BR28" s="4">
        <v>0</v>
      </c>
      <c r="BS28" s="4">
        <v>496561.80221398739</v>
      </c>
      <c r="BT28" s="4">
        <v>496561.80221398739</v>
      </c>
      <c r="BU28" s="4">
        <v>0</v>
      </c>
      <c r="BV28" s="4">
        <v>0</v>
      </c>
      <c r="BW28" s="4">
        <v>-292554.35139239283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</row>
    <row r="29" spans="1:80" hidden="1" outlineLevel="1" x14ac:dyDescent="0.2">
      <c r="A29">
        <f t="shared" si="3"/>
        <v>2010</v>
      </c>
      <c r="B29" s="49">
        <v>40360</v>
      </c>
      <c r="C29" s="4">
        <v>1413190</v>
      </c>
      <c r="D29" s="4">
        <v>0</v>
      </c>
      <c r="E29" s="4">
        <v>507656.59633846144</v>
      </c>
      <c r="F29" s="4">
        <v>0</v>
      </c>
      <c r="G29" s="4">
        <v>6617.0663384615409</v>
      </c>
      <c r="H29" s="4">
        <v>501039.52999999991</v>
      </c>
      <c r="I29" s="4">
        <v>491709.60999999993</v>
      </c>
      <c r="J29" s="4">
        <v>9329.9200000000019</v>
      </c>
      <c r="K29" s="4">
        <v>1218558.24</v>
      </c>
      <c r="L29" s="4">
        <v>-1017.84</v>
      </c>
      <c r="M29" s="4">
        <v>501039.52999999991</v>
      </c>
      <c r="N29" s="4">
        <v>716500.87</v>
      </c>
      <c r="O29" s="4">
        <v>0</v>
      </c>
      <c r="P29" s="4">
        <v>54241650.510000005</v>
      </c>
      <c r="Q29" s="4">
        <v>54241650.510000005</v>
      </c>
      <c r="R29" s="4">
        <v>1218558.24</v>
      </c>
      <c r="S29" s="4">
        <v>3956172.5</v>
      </c>
      <c r="T29" s="4">
        <v>689310.56999999983</v>
      </c>
      <c r="U29" s="4">
        <v>1224925.0400000005</v>
      </c>
      <c r="V29" s="4">
        <v>26575.948157663013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-16853.309999999998</v>
      </c>
      <c r="AJ29" s="4">
        <v>-672970.86550387531</v>
      </c>
      <c r="AK29" s="4">
        <v>-672970.86550387531</v>
      </c>
      <c r="AL29" s="4">
        <v>5.8</v>
      </c>
      <c r="AM29" s="4">
        <v>2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-171931.33550387539</v>
      </c>
      <c r="BG29" s="4">
        <v>-16853.309999999998</v>
      </c>
      <c r="BH29" s="4">
        <v>0</v>
      </c>
      <c r="BI29" s="4">
        <v>-16853.309999999998</v>
      </c>
      <c r="BJ29" s="4">
        <v>-155078.0255038754</v>
      </c>
      <c r="BK29" s="4">
        <v>689310.56999999983</v>
      </c>
      <c r="BL29" s="4">
        <v>0</v>
      </c>
      <c r="BM29" s="4">
        <v>534232.54449612438</v>
      </c>
      <c r="BN29" s="4">
        <v>219484.09858078774</v>
      </c>
      <c r="BO29" s="4">
        <v>314748.4459153366</v>
      </c>
      <c r="BP29" s="4">
        <v>0</v>
      </c>
      <c r="BQ29" s="4">
        <v>314748.4459153366</v>
      </c>
      <c r="BR29" s="4">
        <v>0</v>
      </c>
      <c r="BS29" s="4">
        <v>534232.54449612438</v>
      </c>
      <c r="BT29" s="4">
        <v>534232.54449612449</v>
      </c>
      <c r="BU29" s="4">
        <v>0</v>
      </c>
      <c r="BV29" s="4">
        <v>0</v>
      </c>
      <c r="BW29" s="4">
        <v>-314748.4459153366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</row>
    <row r="30" spans="1:80" hidden="1" outlineLevel="1" x14ac:dyDescent="0.2">
      <c r="A30">
        <f t="shared" si="3"/>
        <v>2010</v>
      </c>
      <c r="B30" s="49">
        <v>40391</v>
      </c>
      <c r="C30" s="4">
        <v>162249</v>
      </c>
      <c r="D30" s="4">
        <v>0</v>
      </c>
      <c r="E30" s="4">
        <v>512313.9784615385</v>
      </c>
      <c r="F30" s="4">
        <v>0</v>
      </c>
      <c r="G30" s="4">
        <v>7695.5084615384603</v>
      </c>
      <c r="H30" s="4">
        <v>504618.47000000003</v>
      </c>
      <c r="I30" s="4">
        <v>493767.97000000003</v>
      </c>
      <c r="J30" s="4">
        <v>10850.499999999996</v>
      </c>
      <c r="K30" s="4">
        <v>1260417.6000000001</v>
      </c>
      <c r="L30" s="4">
        <v>0</v>
      </c>
      <c r="M30" s="4">
        <v>504618.47000000003</v>
      </c>
      <c r="N30" s="4">
        <v>755799.13000000012</v>
      </c>
      <c r="O30" s="4">
        <v>0</v>
      </c>
      <c r="P30" s="4">
        <v>53648100.380000003</v>
      </c>
      <c r="Q30" s="4">
        <v>53648100.380000003</v>
      </c>
      <c r="R30" s="4">
        <v>1260417.6000000001</v>
      </c>
      <c r="S30" s="4">
        <v>0</v>
      </c>
      <c r="T30" s="4">
        <v>0</v>
      </c>
      <c r="U30" s="4">
        <v>2485342.6400000006</v>
      </c>
      <c r="V30" s="4">
        <v>11941.386655150685</v>
      </c>
      <c r="W30" s="4">
        <v>20142.87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10869.640000000001</v>
      </c>
      <c r="AJ30" s="4">
        <v>50649.405116689159</v>
      </c>
      <c r="AK30" s="4">
        <v>50649.405116689144</v>
      </c>
      <c r="AL30" s="4">
        <v>6</v>
      </c>
      <c r="AM30" s="4">
        <v>2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555267.87511668913</v>
      </c>
      <c r="BG30" s="4">
        <v>31012.510000000002</v>
      </c>
      <c r="BH30" s="4">
        <v>0</v>
      </c>
      <c r="BI30" s="4">
        <v>31012.510000000002</v>
      </c>
      <c r="BJ30" s="4">
        <v>524255.36511668912</v>
      </c>
      <c r="BK30" s="4">
        <v>0</v>
      </c>
      <c r="BL30" s="4">
        <v>0</v>
      </c>
      <c r="BM30" s="4">
        <v>524255.36511668912</v>
      </c>
      <c r="BN30" s="4">
        <v>215385.07420454055</v>
      </c>
      <c r="BO30" s="4">
        <v>308870.29091214854</v>
      </c>
      <c r="BP30" s="4">
        <v>0</v>
      </c>
      <c r="BQ30" s="4">
        <v>308870.29091214854</v>
      </c>
      <c r="BR30" s="4">
        <v>0</v>
      </c>
      <c r="BS30" s="4">
        <v>524255.36511668912</v>
      </c>
      <c r="BT30" s="4">
        <v>524255.36511668918</v>
      </c>
      <c r="BU30" s="4">
        <v>0</v>
      </c>
      <c r="BV30" s="4">
        <v>0</v>
      </c>
      <c r="BW30" s="4">
        <v>-308870.29091214854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</row>
    <row r="31" spans="1:80" hidden="1" outlineLevel="1" x14ac:dyDescent="0.2">
      <c r="A31">
        <f t="shared" si="3"/>
        <v>2010</v>
      </c>
      <c r="B31" s="49">
        <v>40422</v>
      </c>
      <c r="C31" s="4">
        <v>346716</v>
      </c>
      <c r="D31" s="4">
        <v>0</v>
      </c>
      <c r="E31" s="4">
        <v>490739.97524615389</v>
      </c>
      <c r="F31" s="4">
        <v>0</v>
      </c>
      <c r="G31" s="4">
        <v>8076.5852461538479</v>
      </c>
      <c r="H31" s="4">
        <v>482663.39</v>
      </c>
      <c r="I31" s="4">
        <v>471275.58</v>
      </c>
      <c r="J31" s="4">
        <v>11387.810000000001</v>
      </c>
      <c r="K31" s="4">
        <v>1216126.71</v>
      </c>
      <c r="L31" s="4">
        <v>0</v>
      </c>
      <c r="M31" s="4">
        <v>482663.39</v>
      </c>
      <c r="N31" s="4">
        <v>733463.32</v>
      </c>
      <c r="O31" s="4">
        <v>0</v>
      </c>
      <c r="P31" s="4">
        <v>53261353.060000002</v>
      </c>
      <c r="Q31" s="4">
        <v>53261353.060000002</v>
      </c>
      <c r="R31" s="4">
        <v>1216126.71</v>
      </c>
      <c r="S31" s="4">
        <v>0</v>
      </c>
      <c r="T31" s="4">
        <v>0</v>
      </c>
      <c r="U31" s="4">
        <v>3701469.3500000006</v>
      </c>
      <c r="V31" s="4">
        <v>23064.586981865752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45417.58</v>
      </c>
      <c r="AJ31" s="4">
        <v>76558.752228019628</v>
      </c>
      <c r="AK31" s="4">
        <v>76558.752228019599</v>
      </c>
      <c r="AL31" s="4">
        <v>6.2</v>
      </c>
      <c r="AM31" s="4">
        <v>1</v>
      </c>
      <c r="AN31" s="4">
        <v>-1.3096723705530167E-10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559222.14222801966</v>
      </c>
      <c r="BG31" s="4">
        <v>45417.58</v>
      </c>
      <c r="BH31" s="4">
        <v>0</v>
      </c>
      <c r="BI31" s="4">
        <v>45417.58</v>
      </c>
      <c r="BJ31" s="4">
        <v>513804.56222801964</v>
      </c>
      <c r="BK31" s="4">
        <v>0</v>
      </c>
      <c r="BL31" s="4">
        <v>0</v>
      </c>
      <c r="BM31" s="4">
        <v>513804.56222801964</v>
      </c>
      <c r="BN31" s="4">
        <v>211091.46634575957</v>
      </c>
      <c r="BO31" s="4">
        <v>302713.09588226007</v>
      </c>
      <c r="BP31" s="4">
        <v>0</v>
      </c>
      <c r="BQ31" s="4">
        <v>302713.09588226007</v>
      </c>
      <c r="BR31" s="4">
        <v>0</v>
      </c>
      <c r="BS31" s="4">
        <v>513804.56222801964</v>
      </c>
      <c r="BT31" s="4">
        <v>513804.56222801964</v>
      </c>
      <c r="BU31" s="4">
        <v>0</v>
      </c>
      <c r="BV31" s="4">
        <v>0</v>
      </c>
      <c r="BW31" s="4">
        <v>-302713.09588226007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</row>
    <row r="32" spans="1:80" hidden="1" outlineLevel="1" x14ac:dyDescent="0.2">
      <c r="A32">
        <f t="shared" si="3"/>
        <v>2010</v>
      </c>
      <c r="B32" s="49">
        <v>40452</v>
      </c>
      <c r="C32" s="4">
        <v>51529</v>
      </c>
      <c r="D32" s="4">
        <v>0</v>
      </c>
      <c r="E32" s="4">
        <v>502504.22804615379</v>
      </c>
      <c r="F32" s="4">
        <v>0</v>
      </c>
      <c r="G32" s="4">
        <v>9102.2180461538483</v>
      </c>
      <c r="H32" s="4">
        <v>493402.00999999995</v>
      </c>
      <c r="I32" s="4">
        <v>480568.07999999996</v>
      </c>
      <c r="J32" s="4">
        <v>12833.93</v>
      </c>
      <c r="K32" s="4">
        <v>1006134.52</v>
      </c>
      <c r="L32" s="4">
        <v>0</v>
      </c>
      <c r="M32" s="4">
        <v>493402.00999999995</v>
      </c>
      <c r="N32" s="4">
        <v>512732.51000000007</v>
      </c>
      <c r="O32" s="4">
        <v>0</v>
      </c>
      <c r="P32" s="4">
        <v>52800149.550000004</v>
      </c>
      <c r="Q32" s="4">
        <v>52800149.550000004</v>
      </c>
      <c r="R32" s="4">
        <v>1006134.52</v>
      </c>
      <c r="S32" s="4">
        <v>0</v>
      </c>
      <c r="T32" s="4">
        <v>0</v>
      </c>
      <c r="U32" s="4">
        <v>4707603.870000001</v>
      </c>
      <c r="V32" s="4">
        <v>35232.387775682197</v>
      </c>
      <c r="W32" s="4">
        <v>13450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-4288.329999999999</v>
      </c>
      <c r="AJ32" s="4">
        <v>53496.27582183609</v>
      </c>
      <c r="AK32" s="4">
        <v>53496.27582183604</v>
      </c>
      <c r="AL32" s="4">
        <v>6.4</v>
      </c>
      <c r="AM32" s="4">
        <v>2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546898.28582183609</v>
      </c>
      <c r="BG32" s="4">
        <v>9161.6700000000019</v>
      </c>
      <c r="BH32" s="4">
        <v>0</v>
      </c>
      <c r="BI32" s="4">
        <v>9161.6700000000019</v>
      </c>
      <c r="BJ32" s="4">
        <v>537736.61582183605</v>
      </c>
      <c r="BK32" s="4">
        <v>0</v>
      </c>
      <c r="BL32" s="4">
        <v>0</v>
      </c>
      <c r="BM32" s="4">
        <v>537736.61582183605</v>
      </c>
      <c r="BN32" s="4">
        <v>220923.71124424311</v>
      </c>
      <c r="BO32" s="4">
        <v>316812.90457759297</v>
      </c>
      <c r="BP32" s="4">
        <v>0</v>
      </c>
      <c r="BQ32" s="4">
        <v>316812.90457759297</v>
      </c>
      <c r="BR32" s="4">
        <v>0</v>
      </c>
      <c r="BS32" s="4">
        <v>537736.61582183605</v>
      </c>
      <c r="BT32" s="4">
        <v>537736.61582183593</v>
      </c>
      <c r="BU32" s="4">
        <v>0</v>
      </c>
      <c r="BV32" s="4">
        <v>0</v>
      </c>
      <c r="BW32" s="4">
        <v>-316812.90457759297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</row>
    <row r="33" spans="1:80" hidden="1" outlineLevel="1" x14ac:dyDescent="0.2">
      <c r="A33">
        <f t="shared" si="3"/>
        <v>2010</v>
      </c>
      <c r="B33" s="49">
        <v>40483</v>
      </c>
      <c r="C33" s="4">
        <v>12540</v>
      </c>
      <c r="D33" s="4">
        <v>0</v>
      </c>
      <c r="E33" s="4">
        <v>481914.77698461543</v>
      </c>
      <c r="F33" s="4">
        <v>0</v>
      </c>
      <c r="G33" s="4">
        <v>8816.5469846153846</v>
      </c>
      <c r="H33" s="4">
        <v>473098.23000000004</v>
      </c>
      <c r="I33" s="4">
        <v>460667.09</v>
      </c>
      <c r="J33" s="4">
        <v>12431.139999999998</v>
      </c>
      <c r="K33" s="4">
        <v>843848.25</v>
      </c>
      <c r="L33" s="4">
        <v>0</v>
      </c>
      <c r="M33" s="4">
        <v>473098.23000000004</v>
      </c>
      <c r="N33" s="4">
        <v>370750.01999999996</v>
      </c>
      <c r="O33" s="4">
        <v>0</v>
      </c>
      <c r="P33" s="4">
        <v>52441939.530000001</v>
      </c>
      <c r="Q33" s="4">
        <v>52441939.530000001</v>
      </c>
      <c r="R33" s="4">
        <v>845228.25</v>
      </c>
      <c r="S33" s="4">
        <v>3884965.92</v>
      </c>
      <c r="T33" s="4">
        <v>358711.62000000023</v>
      </c>
      <c r="U33" s="4">
        <v>2026577.8200000012</v>
      </c>
      <c r="V33" s="4">
        <v>11553.736915630139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11045.179999999998</v>
      </c>
      <c r="AJ33" s="4">
        <v>-327296.15609975473</v>
      </c>
      <c r="AK33" s="4">
        <v>-327296.15609975473</v>
      </c>
      <c r="AL33" s="4">
        <v>6.6</v>
      </c>
      <c r="AM33" s="4">
        <v>2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145802.0739002453</v>
      </c>
      <c r="BG33" s="4">
        <v>11045.179999999998</v>
      </c>
      <c r="BH33" s="4">
        <v>0</v>
      </c>
      <c r="BI33" s="4">
        <v>11045.179999999998</v>
      </c>
      <c r="BJ33" s="4">
        <v>134756.89390024531</v>
      </c>
      <c r="BK33" s="4">
        <v>358711.62000000023</v>
      </c>
      <c r="BL33" s="4">
        <v>0</v>
      </c>
      <c r="BM33" s="4">
        <v>493468.51390024554</v>
      </c>
      <c r="BN33" s="4">
        <v>202736.60425077687</v>
      </c>
      <c r="BO33" s="4">
        <v>290731.90964946867</v>
      </c>
      <c r="BP33" s="4">
        <v>0</v>
      </c>
      <c r="BQ33" s="4">
        <v>290731.90964946867</v>
      </c>
      <c r="BR33" s="4">
        <v>0</v>
      </c>
      <c r="BS33" s="4">
        <v>493468.51390024554</v>
      </c>
      <c r="BT33" s="4">
        <v>493468.51390024554</v>
      </c>
      <c r="BU33" s="4">
        <v>0</v>
      </c>
      <c r="BV33" s="4">
        <v>0</v>
      </c>
      <c r="BW33" s="4">
        <v>-290731.90964946867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</row>
    <row r="34" spans="1:80" hidden="1" outlineLevel="1" x14ac:dyDescent="0.2">
      <c r="A34">
        <f t="shared" si="3"/>
        <v>2010</v>
      </c>
      <c r="B34" s="49">
        <v>40513</v>
      </c>
      <c r="C34" s="4">
        <v>10042462</v>
      </c>
      <c r="D34" s="4">
        <v>0</v>
      </c>
      <c r="E34" s="4">
        <v>522803.14929230773</v>
      </c>
      <c r="F34" s="4">
        <v>0</v>
      </c>
      <c r="G34" s="4">
        <v>9538.1892923076975</v>
      </c>
      <c r="H34" s="4">
        <v>513264.96</v>
      </c>
      <c r="I34" s="4">
        <v>499816.32</v>
      </c>
      <c r="J34" s="4">
        <v>13448.640000000005</v>
      </c>
      <c r="K34" s="4">
        <v>609721.19999999995</v>
      </c>
      <c r="L34" s="4">
        <v>0</v>
      </c>
      <c r="M34" s="4">
        <v>513264.96</v>
      </c>
      <c r="N34" s="4">
        <v>96456.239999999932</v>
      </c>
      <c r="O34" s="4">
        <v>0</v>
      </c>
      <c r="P34" s="4">
        <v>62387945.289999999</v>
      </c>
      <c r="Q34" s="4">
        <v>62387945.289999999</v>
      </c>
      <c r="R34" s="4">
        <v>609721.19999999995</v>
      </c>
      <c r="S34" s="4">
        <v>0</v>
      </c>
      <c r="T34" s="4">
        <v>0</v>
      </c>
      <c r="U34" s="4">
        <v>2636299.0200000014</v>
      </c>
      <c r="V34" s="4">
        <v>19308.155329265755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18610.52</v>
      </c>
      <c r="AJ34" s="4">
        <v>47456.864621573463</v>
      </c>
      <c r="AK34" s="4">
        <v>47456.864621573448</v>
      </c>
      <c r="AL34" s="4">
        <v>6.8</v>
      </c>
      <c r="AM34" s="4">
        <v>2</v>
      </c>
      <c r="AN34" s="4">
        <v>-1.3096723705530167E-10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560721.82462157344</v>
      </c>
      <c r="BG34" s="4">
        <v>18610.52</v>
      </c>
      <c r="BH34" s="4">
        <v>0</v>
      </c>
      <c r="BI34" s="4">
        <v>18610.52</v>
      </c>
      <c r="BJ34" s="4">
        <v>542111.30462157342</v>
      </c>
      <c r="BK34" s="4">
        <v>0</v>
      </c>
      <c r="BL34" s="4">
        <v>0</v>
      </c>
      <c r="BM34" s="4">
        <v>542111.30462157342</v>
      </c>
      <c r="BN34" s="4">
        <v>222721.00839072722</v>
      </c>
      <c r="BO34" s="4">
        <v>319390.2962308462</v>
      </c>
      <c r="BP34" s="4">
        <v>0</v>
      </c>
      <c r="BQ34" s="4">
        <v>319390.2962308462</v>
      </c>
      <c r="BR34" s="4">
        <v>0</v>
      </c>
      <c r="BS34" s="4">
        <v>542111.30462157342</v>
      </c>
      <c r="BT34" s="4">
        <v>542111.30462157354</v>
      </c>
      <c r="BU34" s="4">
        <v>0</v>
      </c>
      <c r="BV34" s="4">
        <v>0</v>
      </c>
      <c r="BW34" s="4">
        <v>-319390.2962308462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</row>
    <row r="35" spans="1:80" hidden="1" outlineLevel="1" x14ac:dyDescent="0.2">
      <c r="A35">
        <f t="shared" si="3"/>
        <v>2011</v>
      </c>
      <c r="B35" s="49">
        <v>40544</v>
      </c>
      <c r="C35" s="4">
        <v>1182328</v>
      </c>
      <c r="D35" s="4">
        <v>0</v>
      </c>
      <c r="E35" s="4">
        <v>594243.55920000002</v>
      </c>
      <c r="F35" s="4">
        <v>0</v>
      </c>
      <c r="G35" s="4">
        <v>9827.2291999999998</v>
      </c>
      <c r="H35" s="4">
        <v>584416.33000000007</v>
      </c>
      <c r="I35" s="4">
        <v>570560.15</v>
      </c>
      <c r="J35" s="4">
        <v>13856.179999999998</v>
      </c>
      <c r="K35" s="4">
        <v>435245.76</v>
      </c>
      <c r="L35" s="4">
        <v>0</v>
      </c>
      <c r="M35" s="4">
        <v>435245.76</v>
      </c>
      <c r="N35" s="4">
        <v>0</v>
      </c>
      <c r="O35" s="4">
        <v>149170.57000000007</v>
      </c>
      <c r="P35" s="4">
        <v>63570273.289999999</v>
      </c>
      <c r="Q35" s="4">
        <v>63719443.859999999</v>
      </c>
      <c r="R35" s="4">
        <v>436611.3</v>
      </c>
      <c r="S35" s="4">
        <v>0</v>
      </c>
      <c r="T35" s="4">
        <v>0</v>
      </c>
      <c r="U35" s="4">
        <v>3072910.3200000012</v>
      </c>
      <c r="V35" s="4">
        <v>25008.310297857533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13072.369999999997</v>
      </c>
      <c r="AJ35" s="4">
        <v>47907.909497857472</v>
      </c>
      <c r="AK35" s="4">
        <v>47907.90949785753</v>
      </c>
      <c r="AL35" s="4">
        <v>7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63570273.289999999</v>
      </c>
      <c r="AS35" s="4">
        <v>0</v>
      </c>
      <c r="AT35" s="4">
        <v>0</v>
      </c>
      <c r="AU35" s="4">
        <v>3072910.3200000012</v>
      </c>
      <c r="AV35" s="4">
        <v>149170.57000000007</v>
      </c>
      <c r="AW35" s="4">
        <v>66792354.18</v>
      </c>
      <c r="AX35" s="4">
        <v>0</v>
      </c>
      <c r="AY35" s="4">
        <v>0</v>
      </c>
      <c r="AZ35" s="4">
        <v>34282177.668197706</v>
      </c>
      <c r="BA35" s="4">
        <v>848797.23691943998</v>
      </c>
      <c r="BB35" s="4">
        <v>31661379.274882857</v>
      </c>
      <c r="BC35" s="4">
        <v>66792354.180000007</v>
      </c>
      <c r="BD35" s="4">
        <v>0</v>
      </c>
      <c r="BE35" s="4">
        <v>0</v>
      </c>
      <c r="BF35" s="4">
        <v>632324.23949785752</v>
      </c>
      <c r="BG35" s="4">
        <v>13072.369999999997</v>
      </c>
      <c r="BH35" s="4">
        <v>0</v>
      </c>
      <c r="BI35" s="4">
        <v>13072.369999999997</v>
      </c>
      <c r="BJ35" s="4">
        <v>619251.86949785752</v>
      </c>
      <c r="BK35" s="4">
        <v>0</v>
      </c>
      <c r="BL35" s="4">
        <v>0</v>
      </c>
      <c r="BM35" s="4">
        <v>619251.86949785752</v>
      </c>
      <c r="BN35" s="4">
        <v>254413.43806449979</v>
      </c>
      <c r="BO35" s="4">
        <v>364838.43143335776</v>
      </c>
      <c r="BP35" s="4">
        <v>0</v>
      </c>
      <c r="BQ35" s="4">
        <v>364838.43143335776</v>
      </c>
      <c r="BR35" s="4">
        <v>0</v>
      </c>
      <c r="BS35" s="4">
        <v>619251.86949785752</v>
      </c>
      <c r="BT35" s="4">
        <v>619251.86949785752</v>
      </c>
      <c r="BU35" s="4">
        <v>0</v>
      </c>
      <c r="BV35" s="4">
        <v>0</v>
      </c>
      <c r="BW35" s="4">
        <v>-364838.43143335776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</row>
    <row r="36" spans="1:80" hidden="1" outlineLevel="1" x14ac:dyDescent="0.2">
      <c r="A36">
        <f t="shared" si="3"/>
        <v>2011</v>
      </c>
      <c r="B36" s="49">
        <v>40575</v>
      </c>
      <c r="C36" s="4">
        <v>226327</v>
      </c>
      <c r="D36" s="4">
        <v>0</v>
      </c>
      <c r="E36" s="4">
        <v>543849.79927692306</v>
      </c>
      <c r="F36" s="4">
        <v>0</v>
      </c>
      <c r="G36" s="4">
        <v>9292.85927692308</v>
      </c>
      <c r="H36" s="4">
        <v>534556.93999999994</v>
      </c>
      <c r="I36" s="4">
        <v>521454.2099999999</v>
      </c>
      <c r="J36" s="4">
        <v>13102.730000000001</v>
      </c>
      <c r="K36" s="4">
        <v>365601.5</v>
      </c>
      <c r="L36" s="4">
        <v>0</v>
      </c>
      <c r="M36" s="4">
        <v>365601.5</v>
      </c>
      <c r="N36" s="4">
        <v>0</v>
      </c>
      <c r="O36" s="4">
        <v>318126.01</v>
      </c>
      <c r="P36" s="4">
        <v>63796600.289999999</v>
      </c>
      <c r="Q36" s="4">
        <v>64114726.299999997</v>
      </c>
      <c r="R36" s="4">
        <v>365601.5</v>
      </c>
      <c r="S36" s="4">
        <v>0</v>
      </c>
      <c r="T36" s="4">
        <v>0</v>
      </c>
      <c r="U36" s="4">
        <v>3438511.8200000012</v>
      </c>
      <c r="V36" s="4">
        <v>26289.259803490415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10802.7</v>
      </c>
      <c r="AJ36" s="4">
        <v>46384.819080413537</v>
      </c>
      <c r="AK36" s="4">
        <v>46384.819080413494</v>
      </c>
      <c r="AL36" s="4">
        <v>7.2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63796600.289999999</v>
      </c>
      <c r="AS36" s="4">
        <v>0</v>
      </c>
      <c r="AT36" s="4">
        <v>0</v>
      </c>
      <c r="AU36" s="4">
        <v>3438511.8200000012</v>
      </c>
      <c r="AV36" s="4">
        <v>318126.01</v>
      </c>
      <c r="AW36" s="4">
        <v>67553238.120000005</v>
      </c>
      <c r="AX36" s="4">
        <v>0</v>
      </c>
      <c r="AY36" s="4">
        <v>0</v>
      </c>
      <c r="AZ36" s="4">
        <v>34672712.763661809</v>
      </c>
      <c r="BA36" s="4">
        <v>858466.5500289601</v>
      </c>
      <c r="BB36" s="4">
        <v>32022058.806309242</v>
      </c>
      <c r="BC36" s="4">
        <v>67553238.120000005</v>
      </c>
      <c r="BD36" s="4">
        <v>0</v>
      </c>
      <c r="BE36" s="4">
        <v>0</v>
      </c>
      <c r="BF36" s="4">
        <v>580941.7590804135</v>
      </c>
      <c r="BG36" s="4">
        <v>10802.7</v>
      </c>
      <c r="BH36" s="4">
        <v>0</v>
      </c>
      <c r="BI36" s="4">
        <v>10802.7</v>
      </c>
      <c r="BJ36" s="4">
        <v>570139.05908041354</v>
      </c>
      <c r="BK36" s="4">
        <v>0</v>
      </c>
      <c r="BL36" s="4">
        <v>175603.19950756841</v>
      </c>
      <c r="BM36" s="4">
        <v>394535.85957284516</v>
      </c>
      <c r="BN36" s="4">
        <v>162091.11254690771</v>
      </c>
      <c r="BO36" s="4">
        <v>232444.74702593745</v>
      </c>
      <c r="BP36" s="4">
        <v>3557.8750847539864</v>
      </c>
      <c r="BQ36" s="4">
        <v>228886.87194118346</v>
      </c>
      <c r="BR36" s="4">
        <v>0</v>
      </c>
      <c r="BS36" s="4">
        <v>570139.05908041354</v>
      </c>
      <c r="BT36" s="4">
        <v>570139.05908041343</v>
      </c>
      <c r="BU36" s="4">
        <v>66792354.18</v>
      </c>
      <c r="BV36" s="4">
        <v>257248.70660842324</v>
      </c>
      <c r="BW36" s="4">
        <v>28361.834667239775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</row>
    <row r="37" spans="1:80" hidden="1" outlineLevel="1" collapsed="1" x14ac:dyDescent="0.2">
      <c r="A37">
        <f t="shared" si="3"/>
        <v>2011</v>
      </c>
      <c r="B37" s="49">
        <v>40603</v>
      </c>
      <c r="C37" s="4">
        <v>6425191</v>
      </c>
      <c r="D37" s="4">
        <v>0</v>
      </c>
      <c r="E37" s="4">
        <v>647312.42733846151</v>
      </c>
      <c r="F37" s="4">
        <v>0</v>
      </c>
      <c r="G37" s="4">
        <v>10655.887338461538</v>
      </c>
      <c r="H37" s="4">
        <v>636656.53999999992</v>
      </c>
      <c r="I37" s="4">
        <v>621631.97</v>
      </c>
      <c r="J37" s="4">
        <v>15024.569999999996</v>
      </c>
      <c r="K37" s="4">
        <v>515996.76</v>
      </c>
      <c r="L37" s="4">
        <v>76573.95</v>
      </c>
      <c r="M37" s="4">
        <v>592570.71</v>
      </c>
      <c r="N37" s="4">
        <v>0</v>
      </c>
      <c r="O37" s="4">
        <v>362211.83999999991</v>
      </c>
      <c r="P37" s="4">
        <v>70221791.289999992</v>
      </c>
      <c r="Q37" s="4">
        <v>70584003.129999995</v>
      </c>
      <c r="R37" s="4">
        <v>515996.76</v>
      </c>
      <c r="S37" s="4">
        <v>0</v>
      </c>
      <c r="T37" s="4">
        <v>0</v>
      </c>
      <c r="U37" s="4">
        <v>3954508.580000001</v>
      </c>
      <c r="V37" s="4">
        <v>32589.596556120552</v>
      </c>
      <c r="W37" s="4">
        <v>218337.91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20029.66</v>
      </c>
      <c r="AJ37" s="4">
        <v>281613.05389458215</v>
      </c>
      <c r="AK37" s="4">
        <v>281613.05389458209</v>
      </c>
      <c r="AL37" s="4">
        <v>7.4</v>
      </c>
      <c r="AM37" s="4">
        <v>2</v>
      </c>
      <c r="AN37" s="4">
        <v>0</v>
      </c>
      <c r="AO37" s="4">
        <v>0</v>
      </c>
      <c r="AP37" s="4">
        <v>0</v>
      </c>
      <c r="AQ37" s="4">
        <v>0</v>
      </c>
      <c r="AR37" s="4">
        <v>70221791.289999992</v>
      </c>
      <c r="AS37" s="4">
        <v>0</v>
      </c>
      <c r="AT37" s="4">
        <v>0</v>
      </c>
      <c r="AU37" s="4">
        <v>3954508.580000001</v>
      </c>
      <c r="AV37" s="4">
        <v>362211.83999999991</v>
      </c>
      <c r="AW37" s="4">
        <v>74538511.709999993</v>
      </c>
      <c r="AX37" s="4">
        <v>0</v>
      </c>
      <c r="AY37" s="4">
        <v>0</v>
      </c>
      <c r="AZ37" s="4">
        <v>38258009.212833151</v>
      </c>
      <c r="BA37" s="4">
        <v>947235.40681067994</v>
      </c>
      <c r="BB37" s="4">
        <v>35333267.090356164</v>
      </c>
      <c r="BC37" s="4">
        <v>74538511.709999993</v>
      </c>
      <c r="BD37" s="4">
        <v>0</v>
      </c>
      <c r="BE37" s="4">
        <v>0</v>
      </c>
      <c r="BF37" s="4">
        <v>918269.59389458201</v>
      </c>
      <c r="BG37" s="4">
        <v>238367.57</v>
      </c>
      <c r="BH37" s="4">
        <v>0</v>
      </c>
      <c r="BI37" s="4">
        <v>238367.57</v>
      </c>
      <c r="BJ37" s="4">
        <v>679902.02389458194</v>
      </c>
      <c r="BK37" s="4">
        <v>0</v>
      </c>
      <c r="BL37" s="4">
        <v>177603.63287989495</v>
      </c>
      <c r="BM37" s="4">
        <v>502298.39101468702</v>
      </c>
      <c r="BN37" s="4">
        <v>206364.27096447401</v>
      </c>
      <c r="BO37" s="4">
        <v>295934.12005021301</v>
      </c>
      <c r="BP37" s="4">
        <v>3598.4056222047243</v>
      </c>
      <c r="BQ37" s="4">
        <v>292335.7144280083</v>
      </c>
      <c r="BR37" s="4">
        <v>0</v>
      </c>
      <c r="BS37" s="4">
        <v>679902.02389458194</v>
      </c>
      <c r="BT37" s="4">
        <v>679902.02389458206</v>
      </c>
      <c r="BU37" s="4">
        <v>67553238.120000005</v>
      </c>
      <c r="BV37" s="4">
        <v>260179.2278012626</v>
      </c>
      <c r="BW37" s="4">
        <v>-32156.486626745696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</row>
    <row r="38" spans="1:80" hidden="1" outlineLevel="1" x14ac:dyDescent="0.2">
      <c r="A38">
        <f t="shared" si="3"/>
        <v>2011</v>
      </c>
      <c r="B38" s="49">
        <v>40634</v>
      </c>
      <c r="C38" s="4">
        <v>28799</v>
      </c>
      <c r="D38" s="4">
        <v>0</v>
      </c>
      <c r="E38" s="4">
        <v>644199.93983076932</v>
      </c>
      <c r="F38" s="4">
        <v>0</v>
      </c>
      <c r="G38" s="4">
        <v>10232.419830769235</v>
      </c>
      <c r="H38" s="4">
        <v>633967.52000000014</v>
      </c>
      <c r="I38" s="4">
        <v>619540.03000000014</v>
      </c>
      <c r="J38" s="4">
        <v>14427.490000000003</v>
      </c>
      <c r="K38" s="4">
        <v>1256241.33</v>
      </c>
      <c r="L38" s="4">
        <v>0</v>
      </c>
      <c r="M38" s="4">
        <v>996179.3600000001</v>
      </c>
      <c r="N38" s="4">
        <v>260061.96999999997</v>
      </c>
      <c r="O38" s="4">
        <v>0</v>
      </c>
      <c r="P38" s="4">
        <v>69990528.319999993</v>
      </c>
      <c r="Q38" s="4">
        <v>69990528.319999993</v>
      </c>
      <c r="R38" s="4">
        <v>1256695.55</v>
      </c>
      <c r="S38" s="4">
        <v>3634407.63</v>
      </c>
      <c r="T38" s="4">
        <v>345066.10000000003</v>
      </c>
      <c r="U38" s="4">
        <v>1921862.600000001</v>
      </c>
      <c r="V38" s="4">
        <v>31029.521422463018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972.85000000000036</v>
      </c>
      <c r="AJ38" s="4">
        <v>-302831.30874676775</v>
      </c>
      <c r="AK38" s="4">
        <v>-302831.30874676781</v>
      </c>
      <c r="AL38" s="4">
        <v>7.6</v>
      </c>
      <c r="AM38" s="4">
        <v>2</v>
      </c>
      <c r="AN38" s="4">
        <v>0</v>
      </c>
      <c r="AO38" s="4">
        <v>0</v>
      </c>
      <c r="AP38" s="4">
        <v>0</v>
      </c>
      <c r="AQ38" s="4">
        <v>0</v>
      </c>
      <c r="AR38" s="4">
        <v>69990528.319999993</v>
      </c>
      <c r="AS38" s="4">
        <v>0</v>
      </c>
      <c r="AT38" s="4">
        <v>0</v>
      </c>
      <c r="AU38" s="4">
        <v>1921862.600000001</v>
      </c>
      <c r="AV38" s="4">
        <v>0</v>
      </c>
      <c r="AW38" s="4">
        <v>71912390.919999987</v>
      </c>
      <c r="AX38" s="4">
        <v>0</v>
      </c>
      <c r="AY38" s="4">
        <v>0</v>
      </c>
      <c r="AZ38" s="4">
        <v>36910113.325553797</v>
      </c>
      <c r="BA38" s="4">
        <v>913862.6638113599</v>
      </c>
      <c r="BB38" s="4">
        <v>34088414.930634834</v>
      </c>
      <c r="BC38" s="4">
        <v>71912390.919999987</v>
      </c>
      <c r="BD38" s="4">
        <v>0</v>
      </c>
      <c r="BE38" s="4">
        <v>0</v>
      </c>
      <c r="BF38" s="4">
        <v>331136.21125323238</v>
      </c>
      <c r="BG38" s="4">
        <v>972.85000000000036</v>
      </c>
      <c r="BH38" s="4">
        <v>0</v>
      </c>
      <c r="BI38" s="4">
        <v>972.85000000000036</v>
      </c>
      <c r="BJ38" s="4">
        <v>330163.3612532324</v>
      </c>
      <c r="BK38" s="4">
        <v>345066.10000000003</v>
      </c>
      <c r="BL38" s="4">
        <v>195968.55513632615</v>
      </c>
      <c r="BM38" s="4">
        <v>479260.90611690632</v>
      </c>
      <c r="BN38" s="4">
        <v>196899.55066906978</v>
      </c>
      <c r="BO38" s="4">
        <v>282361.35544783657</v>
      </c>
      <c r="BP38" s="4">
        <v>3970.4950802147669</v>
      </c>
      <c r="BQ38" s="4">
        <v>278390.86036762182</v>
      </c>
      <c r="BR38" s="4">
        <v>0</v>
      </c>
      <c r="BS38" s="4">
        <v>675229.46125323244</v>
      </c>
      <c r="BT38" s="4">
        <v>675229.46125323232</v>
      </c>
      <c r="BU38" s="4">
        <v>74538511.709999993</v>
      </c>
      <c r="BV38" s="4">
        <v>287082.79510914389</v>
      </c>
      <c r="BW38" s="4">
        <v>8691.9347415220691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</row>
    <row r="39" spans="1:80" hidden="1" outlineLevel="1" x14ac:dyDescent="0.2">
      <c r="A39">
        <f t="shared" si="3"/>
        <v>2011</v>
      </c>
      <c r="B39" s="49">
        <v>40664</v>
      </c>
      <c r="C39" s="4">
        <v>24269</v>
      </c>
      <c r="D39" s="4">
        <v>0</v>
      </c>
      <c r="E39" s="4">
        <v>660179.96500000008</v>
      </c>
      <c r="F39" s="4">
        <v>0</v>
      </c>
      <c r="G39" s="4">
        <v>10725.165000000006</v>
      </c>
      <c r="H39" s="4">
        <v>649454.80000000005</v>
      </c>
      <c r="I39" s="4">
        <v>634332.55000000005</v>
      </c>
      <c r="J39" s="4">
        <v>15122.250000000007</v>
      </c>
      <c r="K39" s="4">
        <v>1259274</v>
      </c>
      <c r="L39" s="4">
        <v>0</v>
      </c>
      <c r="M39" s="4">
        <v>649454.80000000005</v>
      </c>
      <c r="N39" s="4">
        <v>609819.19999999995</v>
      </c>
      <c r="O39" s="4">
        <v>0</v>
      </c>
      <c r="P39" s="4">
        <v>69404978.11999999</v>
      </c>
      <c r="Q39" s="4">
        <v>69404978.11999999</v>
      </c>
      <c r="R39" s="4">
        <v>1259274</v>
      </c>
      <c r="S39" s="4">
        <v>0</v>
      </c>
      <c r="T39" s="4">
        <v>0</v>
      </c>
      <c r="U39" s="4">
        <v>3181136.600000001</v>
      </c>
      <c r="V39" s="4">
        <v>18509.333192071233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4648.3100000000004</v>
      </c>
      <c r="AJ39" s="4">
        <v>33882.808192071272</v>
      </c>
      <c r="AK39" s="4">
        <v>33882.808192071236</v>
      </c>
      <c r="AL39" s="4">
        <v>7.8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69404978.11999999</v>
      </c>
      <c r="AS39" s="4">
        <v>0</v>
      </c>
      <c r="AT39" s="4">
        <v>0</v>
      </c>
      <c r="AU39" s="4">
        <v>3181136.600000001</v>
      </c>
      <c r="AV39" s="4">
        <v>0</v>
      </c>
      <c r="AW39" s="4">
        <v>72586114.719999984</v>
      </c>
      <c r="AX39" s="4">
        <v>0</v>
      </c>
      <c r="AY39" s="4">
        <v>0</v>
      </c>
      <c r="AZ39" s="4">
        <v>37255912.171760798</v>
      </c>
      <c r="BA39" s="4">
        <v>922424.34586175985</v>
      </c>
      <c r="BB39" s="4">
        <v>34407778.202377431</v>
      </c>
      <c r="BC39" s="4">
        <v>72586114.719999999</v>
      </c>
      <c r="BD39" s="4">
        <v>0</v>
      </c>
      <c r="BE39" s="4">
        <v>0</v>
      </c>
      <c r="BF39" s="4">
        <v>683337.60819207132</v>
      </c>
      <c r="BG39" s="4">
        <v>4648.3100000000004</v>
      </c>
      <c r="BH39" s="4">
        <v>0</v>
      </c>
      <c r="BI39" s="4">
        <v>4648.3100000000004</v>
      </c>
      <c r="BJ39" s="4">
        <v>678689.29819207126</v>
      </c>
      <c r="BK39" s="4">
        <v>0</v>
      </c>
      <c r="BL39" s="4">
        <v>189064.24372705063</v>
      </c>
      <c r="BM39" s="4">
        <v>489625.05446502066</v>
      </c>
      <c r="BN39" s="4">
        <v>201157.55737640907</v>
      </c>
      <c r="BO39" s="4">
        <v>288467.49708861159</v>
      </c>
      <c r="BP39" s="4">
        <v>3830.6076658092838</v>
      </c>
      <c r="BQ39" s="4">
        <v>284636.88942280231</v>
      </c>
      <c r="BR39" s="4">
        <v>0</v>
      </c>
      <c r="BS39" s="4">
        <v>678689.29819207126</v>
      </c>
      <c r="BT39" s="4">
        <v>678689.29819207126</v>
      </c>
      <c r="BU39" s="4">
        <v>71912390.919999987</v>
      </c>
      <c r="BV39" s="4">
        <v>276968.37131140806</v>
      </c>
      <c r="BW39" s="4">
        <v>-7668.5181113942526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</row>
    <row r="40" spans="1:80" hidden="1" outlineLevel="1" x14ac:dyDescent="0.2">
      <c r="A40">
        <f t="shared" si="3"/>
        <v>2011</v>
      </c>
      <c r="B40" s="49">
        <v>40695</v>
      </c>
      <c r="C40" s="4">
        <v>211702</v>
      </c>
      <c r="D40" s="4">
        <v>0</v>
      </c>
      <c r="E40" s="4">
        <v>633545.69666153844</v>
      </c>
      <c r="F40" s="4">
        <v>0</v>
      </c>
      <c r="G40" s="4">
        <v>10293.796661538468</v>
      </c>
      <c r="H40" s="4">
        <v>623251.9</v>
      </c>
      <c r="I40" s="4">
        <v>608737.87</v>
      </c>
      <c r="J40" s="4">
        <v>14514.030000000008</v>
      </c>
      <c r="K40" s="4">
        <v>1551665.94</v>
      </c>
      <c r="L40" s="4">
        <v>0</v>
      </c>
      <c r="M40" s="4">
        <v>623251.9</v>
      </c>
      <c r="N40" s="4">
        <v>928414.03999999992</v>
      </c>
      <c r="O40" s="4">
        <v>0</v>
      </c>
      <c r="P40" s="4">
        <v>68688266.079999983</v>
      </c>
      <c r="Q40" s="4">
        <v>68688266.079999983</v>
      </c>
      <c r="R40" s="4">
        <v>1552126.65</v>
      </c>
      <c r="S40" s="4">
        <v>0</v>
      </c>
      <c r="T40" s="4">
        <v>0</v>
      </c>
      <c r="U40" s="4">
        <v>4733263.2500000009</v>
      </c>
      <c r="V40" s="4">
        <v>29512.690974558907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11202.42</v>
      </c>
      <c r="AJ40" s="4">
        <v>51008.907636097443</v>
      </c>
      <c r="AK40" s="4">
        <v>51008.90763609737</v>
      </c>
      <c r="AL40" s="4">
        <v>8</v>
      </c>
      <c r="AM40" s="4">
        <v>2</v>
      </c>
      <c r="AN40" s="4">
        <v>2.7648638933897018E-10</v>
      </c>
      <c r="AO40" s="4">
        <v>0</v>
      </c>
      <c r="AP40" s="4">
        <v>0</v>
      </c>
      <c r="AQ40" s="4">
        <v>0</v>
      </c>
      <c r="AR40" s="4">
        <v>68688266.079999983</v>
      </c>
      <c r="AS40" s="4">
        <v>0</v>
      </c>
      <c r="AT40" s="4">
        <v>0</v>
      </c>
      <c r="AU40" s="4">
        <v>4733263.2500000009</v>
      </c>
      <c r="AV40" s="4">
        <v>0</v>
      </c>
      <c r="AW40" s="4">
        <v>73421529.329999983</v>
      </c>
      <c r="AX40" s="4">
        <v>0</v>
      </c>
      <c r="AY40" s="4">
        <v>0</v>
      </c>
      <c r="AZ40" s="4">
        <v>37684701.251562446</v>
      </c>
      <c r="BA40" s="4">
        <v>933040.79472563986</v>
      </c>
      <c r="BB40" s="4">
        <v>34803787.283711903</v>
      </c>
      <c r="BC40" s="4">
        <v>73421529.329999983</v>
      </c>
      <c r="BD40" s="4">
        <v>0</v>
      </c>
      <c r="BE40" s="4">
        <v>0</v>
      </c>
      <c r="BF40" s="4">
        <v>674260.80763609742</v>
      </c>
      <c r="BG40" s="4">
        <v>11202.42</v>
      </c>
      <c r="BH40" s="4">
        <v>0</v>
      </c>
      <c r="BI40" s="4">
        <v>11202.42</v>
      </c>
      <c r="BJ40" s="4">
        <v>663058.38763609738</v>
      </c>
      <c r="BK40" s="4">
        <v>0</v>
      </c>
      <c r="BL40" s="4">
        <v>190835.52513069104</v>
      </c>
      <c r="BM40" s="4">
        <v>472222.86250540637</v>
      </c>
      <c r="BN40" s="4">
        <v>194008.04083172115</v>
      </c>
      <c r="BO40" s="4">
        <v>278214.82167368522</v>
      </c>
      <c r="BP40" s="4">
        <v>3866.4953830705435</v>
      </c>
      <c r="BQ40" s="4">
        <v>274348.32629061467</v>
      </c>
      <c r="BR40" s="4">
        <v>0</v>
      </c>
      <c r="BS40" s="4">
        <v>663058.38763609738</v>
      </c>
      <c r="BT40" s="4">
        <v>663058.38763609738</v>
      </c>
      <c r="BU40" s="4">
        <v>72586114.719999984</v>
      </c>
      <c r="BV40" s="4">
        <v>279563.19789431663</v>
      </c>
      <c r="BW40" s="4">
        <v>5214.8716037019622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</row>
    <row r="41" spans="1:80" hidden="1" outlineLevel="1" x14ac:dyDescent="0.2">
      <c r="A41">
        <f t="shared" si="3"/>
        <v>2011</v>
      </c>
      <c r="B41" s="49">
        <v>40725</v>
      </c>
      <c r="C41" s="4">
        <v>12043</v>
      </c>
      <c r="D41" s="4">
        <v>0</v>
      </c>
      <c r="E41" s="4">
        <v>647683.93310769228</v>
      </c>
      <c r="F41" s="4">
        <v>0</v>
      </c>
      <c r="G41" s="4">
        <v>10459.25310769231</v>
      </c>
      <c r="H41" s="4">
        <v>637224.67999999993</v>
      </c>
      <c r="I41" s="4">
        <v>622477.36</v>
      </c>
      <c r="J41" s="4">
        <v>14747.32</v>
      </c>
      <c r="K41" s="4">
        <v>1686265.7</v>
      </c>
      <c r="L41" s="4">
        <v>0</v>
      </c>
      <c r="M41" s="4">
        <v>637224.67999999993</v>
      </c>
      <c r="N41" s="4">
        <v>1049041.02</v>
      </c>
      <c r="O41" s="4">
        <v>0</v>
      </c>
      <c r="P41" s="4">
        <v>67651268.059999987</v>
      </c>
      <c r="Q41" s="4">
        <v>67651268.059999987</v>
      </c>
      <c r="R41" s="4">
        <v>1686265.7</v>
      </c>
      <c r="S41" s="4">
        <v>2714920</v>
      </c>
      <c r="T41" s="4">
        <v>-774665.10000000021</v>
      </c>
      <c r="U41" s="4">
        <v>2929943.850000001</v>
      </c>
      <c r="V41" s="4">
        <v>31196.386457273973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8383.5600000000013</v>
      </c>
      <c r="AJ41" s="4">
        <v>824704.29956496658</v>
      </c>
      <c r="AK41" s="4">
        <v>824704.29956496658</v>
      </c>
      <c r="AL41" s="4">
        <v>8.1999999999999993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67651268.059999987</v>
      </c>
      <c r="AS41" s="4">
        <v>0</v>
      </c>
      <c r="AT41" s="4">
        <v>0</v>
      </c>
      <c r="AU41" s="4">
        <v>2929943.850000001</v>
      </c>
      <c r="AV41" s="4">
        <v>0</v>
      </c>
      <c r="AW41" s="4">
        <v>70581211.909999982</v>
      </c>
      <c r="AX41" s="4">
        <v>0</v>
      </c>
      <c r="AY41" s="4">
        <v>0</v>
      </c>
      <c r="AZ41" s="4">
        <v>36226865.730986148</v>
      </c>
      <c r="BA41" s="4">
        <v>896946.04095227981</v>
      </c>
      <c r="BB41" s="4">
        <v>33457400.138061561</v>
      </c>
      <c r="BC41" s="4">
        <v>70581211.909999996</v>
      </c>
      <c r="BD41" s="4">
        <v>0</v>
      </c>
      <c r="BE41" s="4">
        <v>0</v>
      </c>
      <c r="BF41" s="4">
        <v>1461928.9795649666</v>
      </c>
      <c r="BG41" s="4">
        <v>8383.5600000000013</v>
      </c>
      <c r="BH41" s="4">
        <v>0</v>
      </c>
      <c r="BI41" s="4">
        <v>8383.5600000000013</v>
      </c>
      <c r="BJ41" s="4">
        <v>1453545.4195649666</v>
      </c>
      <c r="BK41" s="4">
        <v>-774665.10000000021</v>
      </c>
      <c r="BL41" s="4">
        <v>193031.9064415821</v>
      </c>
      <c r="BM41" s="4">
        <v>485848.41312338423</v>
      </c>
      <c r="BN41" s="4">
        <v>199605.96204761116</v>
      </c>
      <c r="BO41" s="4">
        <v>286242.4510757731</v>
      </c>
      <c r="BP41" s="4">
        <v>3910.9959978916399</v>
      </c>
      <c r="BQ41" s="4">
        <v>282331.45507788146</v>
      </c>
      <c r="BR41" s="4">
        <v>0</v>
      </c>
      <c r="BS41" s="4">
        <v>678880.31956496637</v>
      </c>
      <c r="BT41" s="4">
        <v>678880.31956496625</v>
      </c>
      <c r="BU41" s="4">
        <v>73421529.329999983</v>
      </c>
      <c r="BV41" s="4">
        <v>282780.7716801592</v>
      </c>
      <c r="BW41" s="4">
        <v>449.3166022777441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</row>
    <row r="42" spans="1:80" hidden="1" outlineLevel="1" x14ac:dyDescent="0.2">
      <c r="A42">
        <f t="shared" si="3"/>
        <v>2011</v>
      </c>
      <c r="B42" s="49">
        <v>40756</v>
      </c>
      <c r="C42" s="4">
        <v>23940</v>
      </c>
      <c r="D42" s="4">
        <v>0</v>
      </c>
      <c r="E42" s="4">
        <v>637915.65072307701</v>
      </c>
      <c r="F42" s="4">
        <v>0</v>
      </c>
      <c r="G42" s="4">
        <v>10336.520723076928</v>
      </c>
      <c r="H42" s="4">
        <v>627579.13000000012</v>
      </c>
      <c r="I42" s="4">
        <v>613004.8600000001</v>
      </c>
      <c r="J42" s="4">
        <v>14574.270000000004</v>
      </c>
      <c r="K42" s="4">
        <v>1809586.56</v>
      </c>
      <c r="L42" s="4">
        <v>0</v>
      </c>
      <c r="M42" s="4">
        <v>627579.13000000012</v>
      </c>
      <c r="N42" s="4">
        <v>1182007.43</v>
      </c>
      <c r="O42" s="4">
        <v>0</v>
      </c>
      <c r="P42" s="4">
        <v>66493200.629999988</v>
      </c>
      <c r="Q42" s="4">
        <v>66493200.629999988</v>
      </c>
      <c r="R42" s="4">
        <v>1810048.6400000001</v>
      </c>
      <c r="S42" s="4">
        <v>1012752.25</v>
      </c>
      <c r="T42" s="4">
        <v>-289917.47999999992</v>
      </c>
      <c r="U42" s="4">
        <v>3437322.7600000012</v>
      </c>
      <c r="V42" s="4">
        <v>23044.619648509586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8658.2799999999988</v>
      </c>
      <c r="AJ42" s="4">
        <v>331956.90037158655</v>
      </c>
      <c r="AK42" s="4">
        <v>331956.90037158644</v>
      </c>
      <c r="AL42" s="4">
        <v>8.4</v>
      </c>
      <c r="AM42" s="4">
        <v>2</v>
      </c>
      <c r="AN42" s="4">
        <v>0</v>
      </c>
      <c r="AO42" s="4">
        <v>0</v>
      </c>
      <c r="AP42" s="4">
        <v>0</v>
      </c>
      <c r="AQ42" s="4">
        <v>0</v>
      </c>
      <c r="AR42" s="4">
        <v>66493200.629999988</v>
      </c>
      <c r="AS42" s="4">
        <v>0</v>
      </c>
      <c r="AT42" s="4">
        <v>0</v>
      </c>
      <c r="AU42" s="4">
        <v>3437322.7600000012</v>
      </c>
      <c r="AV42" s="4">
        <v>0</v>
      </c>
      <c r="AW42" s="4">
        <v>69930523.389999986</v>
      </c>
      <c r="AX42" s="4">
        <v>0</v>
      </c>
      <c r="AY42" s="4">
        <v>0</v>
      </c>
      <c r="AZ42" s="4">
        <v>35892890.087768346</v>
      </c>
      <c r="BA42" s="4">
        <v>888677.09124011989</v>
      </c>
      <c r="BB42" s="4">
        <v>33148956.21099152</v>
      </c>
      <c r="BC42" s="4">
        <v>69930523.389999986</v>
      </c>
      <c r="BD42" s="4">
        <v>0</v>
      </c>
      <c r="BE42" s="4">
        <v>0</v>
      </c>
      <c r="BF42" s="4">
        <v>959536.03037158668</v>
      </c>
      <c r="BG42" s="4">
        <v>8658.2799999999988</v>
      </c>
      <c r="BH42" s="4">
        <v>0</v>
      </c>
      <c r="BI42" s="4">
        <v>8658.2799999999988</v>
      </c>
      <c r="BJ42" s="4">
        <v>950877.75037158665</v>
      </c>
      <c r="BK42" s="4">
        <v>-289917.47999999992</v>
      </c>
      <c r="BL42" s="4">
        <v>185564.45252874438</v>
      </c>
      <c r="BM42" s="4">
        <v>475395.81784284243</v>
      </c>
      <c r="BN42" s="4">
        <v>195311.61780255337</v>
      </c>
      <c r="BO42" s="4">
        <v>280084.20004028908</v>
      </c>
      <c r="BP42" s="4">
        <v>3759.6988216583063</v>
      </c>
      <c r="BQ42" s="4">
        <v>276324.50121863076</v>
      </c>
      <c r="BR42" s="4">
        <v>0</v>
      </c>
      <c r="BS42" s="4">
        <v>660960.27037158678</v>
      </c>
      <c r="BT42" s="4">
        <v>660960.27037158655</v>
      </c>
      <c r="BU42" s="4">
        <v>70581211.909999982</v>
      </c>
      <c r="BV42" s="4">
        <v>271841.37612175016</v>
      </c>
      <c r="BW42" s="4">
        <v>-4483.125096880598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</row>
    <row r="43" spans="1:80" hidden="1" outlineLevel="1" x14ac:dyDescent="0.2">
      <c r="A43">
        <f t="shared" si="3"/>
        <v>2011</v>
      </c>
      <c r="B43" s="49">
        <v>40787</v>
      </c>
      <c r="C43" s="4">
        <v>4369366</v>
      </c>
      <c r="D43" s="4">
        <v>0</v>
      </c>
      <c r="E43" s="4">
        <v>620114.61503076914</v>
      </c>
      <c r="F43" s="4">
        <v>0</v>
      </c>
      <c r="G43" s="4">
        <v>9814.3850307692301</v>
      </c>
      <c r="H43" s="4">
        <v>610300.22999999986</v>
      </c>
      <c r="I43" s="4">
        <v>596462.15999999992</v>
      </c>
      <c r="J43" s="4">
        <v>13838.069999999996</v>
      </c>
      <c r="K43" s="4">
        <v>1210000</v>
      </c>
      <c r="L43" s="4">
        <v>0</v>
      </c>
      <c r="M43" s="4">
        <v>610300.22999999986</v>
      </c>
      <c r="N43" s="4">
        <v>599699.77000000014</v>
      </c>
      <c r="O43" s="4">
        <v>0</v>
      </c>
      <c r="P43" s="4">
        <v>70262866.859999999</v>
      </c>
      <c r="Q43" s="4">
        <v>70262866.859999999</v>
      </c>
      <c r="R43" s="4">
        <v>1046833.3300000001</v>
      </c>
      <c r="S43" s="4">
        <v>0</v>
      </c>
      <c r="T43" s="4">
        <v>0</v>
      </c>
      <c r="U43" s="4">
        <v>4484156.0900000017</v>
      </c>
      <c r="V43" s="4">
        <v>31706.436369556166</v>
      </c>
      <c r="W43" s="4">
        <v>0</v>
      </c>
      <c r="X43" s="4">
        <v>0</v>
      </c>
      <c r="Y43" s="4">
        <v>163622.72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18998.330000000002</v>
      </c>
      <c r="AJ43" s="4">
        <v>224141.87140032544</v>
      </c>
      <c r="AK43" s="4">
        <v>224141.87140032538</v>
      </c>
      <c r="AL43" s="4">
        <v>8.6</v>
      </c>
      <c r="AM43" s="4">
        <v>2</v>
      </c>
      <c r="AN43" s="4">
        <v>0</v>
      </c>
      <c r="AO43" s="4">
        <v>0</v>
      </c>
      <c r="AP43" s="4">
        <v>0</v>
      </c>
      <c r="AQ43" s="4">
        <v>0</v>
      </c>
      <c r="AR43" s="4">
        <v>70262866.859999999</v>
      </c>
      <c r="AS43" s="4">
        <v>0</v>
      </c>
      <c r="AT43" s="4">
        <v>0</v>
      </c>
      <c r="AU43" s="4">
        <v>4484156.0900000017</v>
      </c>
      <c r="AV43" s="4">
        <v>0</v>
      </c>
      <c r="AW43" s="4">
        <v>74747022.950000003</v>
      </c>
      <c r="AX43" s="4">
        <v>0</v>
      </c>
      <c r="AY43" s="4">
        <v>0</v>
      </c>
      <c r="AZ43" s="4">
        <v>38365030.734431759</v>
      </c>
      <c r="BA43" s="4">
        <v>949885.16764860007</v>
      </c>
      <c r="BB43" s="4">
        <v>35432107.047919646</v>
      </c>
      <c r="BC43" s="4">
        <v>74747022.950000003</v>
      </c>
      <c r="BD43" s="4">
        <v>0</v>
      </c>
      <c r="BE43" s="4">
        <v>0</v>
      </c>
      <c r="BF43" s="4">
        <v>834442.10140032531</v>
      </c>
      <c r="BG43" s="4">
        <v>182621.05</v>
      </c>
      <c r="BH43" s="4">
        <v>0</v>
      </c>
      <c r="BI43" s="4">
        <v>182621.05</v>
      </c>
      <c r="BJ43" s="4">
        <v>651821.05140032526</v>
      </c>
      <c r="BK43" s="4">
        <v>0</v>
      </c>
      <c r="BL43" s="4">
        <v>183853.73298011289</v>
      </c>
      <c r="BM43" s="4">
        <v>467967.31842021237</v>
      </c>
      <c r="BN43" s="4">
        <v>192259.69309976004</v>
      </c>
      <c r="BO43" s="4">
        <v>275707.62532045232</v>
      </c>
      <c r="BP43" s="4">
        <v>3725.0381407815025</v>
      </c>
      <c r="BQ43" s="4">
        <v>271982.58717967081</v>
      </c>
      <c r="BR43" s="4">
        <v>0</v>
      </c>
      <c r="BS43" s="4">
        <v>651821.05140032526</v>
      </c>
      <c r="BT43" s="4">
        <v>651821.05140032526</v>
      </c>
      <c r="BU43" s="4">
        <v>69930523.389999986</v>
      </c>
      <c r="BV43" s="4">
        <v>269335.26921430614</v>
      </c>
      <c r="BW43" s="4">
        <v>-2647.3179653646657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</row>
    <row r="44" spans="1:80" hidden="1" outlineLevel="1" x14ac:dyDescent="0.2">
      <c r="A44">
        <f t="shared" si="3"/>
        <v>2011</v>
      </c>
      <c r="B44" s="49">
        <v>40817</v>
      </c>
      <c r="C44" s="4">
        <v>0</v>
      </c>
      <c r="D44" s="4">
        <v>0</v>
      </c>
      <c r="E44" s="4">
        <v>662686.4051846154</v>
      </c>
      <c r="F44" s="4">
        <v>0</v>
      </c>
      <c r="G44" s="4">
        <v>9981.1251846153864</v>
      </c>
      <c r="H44" s="4">
        <v>652705.28000000003</v>
      </c>
      <c r="I44" s="4">
        <v>638632.11</v>
      </c>
      <c r="J44" s="4">
        <v>14073.17</v>
      </c>
      <c r="K44" s="4">
        <v>814908.58</v>
      </c>
      <c r="L44" s="4">
        <v>0</v>
      </c>
      <c r="M44" s="4">
        <v>652705.28000000003</v>
      </c>
      <c r="N44" s="4">
        <v>162203.29999999993</v>
      </c>
      <c r="O44" s="4">
        <v>0</v>
      </c>
      <c r="P44" s="4">
        <v>70100663.560000002</v>
      </c>
      <c r="Q44" s="4">
        <v>70100663.560000002</v>
      </c>
      <c r="R44" s="4">
        <v>690473.17999999993</v>
      </c>
      <c r="S44" s="4">
        <v>0</v>
      </c>
      <c r="T44" s="4">
        <v>0</v>
      </c>
      <c r="U44" s="4">
        <v>5174629.2700000014</v>
      </c>
      <c r="V44" s="4">
        <v>42517.777191276706</v>
      </c>
      <c r="W44" s="4">
        <v>0</v>
      </c>
      <c r="X44" s="4">
        <v>0</v>
      </c>
      <c r="Y44" s="4">
        <v>124743.26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11536.740000000002</v>
      </c>
      <c r="AJ44" s="4">
        <v>188778.90237589207</v>
      </c>
      <c r="AK44" s="4">
        <v>188778.9023758921</v>
      </c>
      <c r="AL44" s="4">
        <v>8.8000000000000007</v>
      </c>
      <c r="AM44" s="4">
        <v>2</v>
      </c>
      <c r="AN44" s="4">
        <v>0</v>
      </c>
      <c r="AO44" s="4">
        <v>0</v>
      </c>
      <c r="AP44" s="4">
        <v>0</v>
      </c>
      <c r="AQ44" s="4">
        <v>0</v>
      </c>
      <c r="AR44" s="4">
        <v>70100663.560000002</v>
      </c>
      <c r="AS44" s="4">
        <v>0</v>
      </c>
      <c r="AT44" s="4">
        <v>0</v>
      </c>
      <c r="AU44" s="4">
        <v>5174629.2700000014</v>
      </c>
      <c r="AV44" s="4">
        <v>0</v>
      </c>
      <c r="AW44" s="4">
        <v>75275292.829999998</v>
      </c>
      <c r="AX44" s="4">
        <v>0</v>
      </c>
      <c r="AY44" s="4">
        <v>0</v>
      </c>
      <c r="AZ44" s="4">
        <v>38636173.174389958</v>
      </c>
      <c r="BA44" s="4">
        <v>956598.42128363997</v>
      </c>
      <c r="BB44" s="4">
        <v>35682521.234326407</v>
      </c>
      <c r="BC44" s="4">
        <v>75275292.830000013</v>
      </c>
      <c r="BD44" s="4">
        <v>0</v>
      </c>
      <c r="BE44" s="4">
        <v>0</v>
      </c>
      <c r="BF44" s="4">
        <v>841484.18237589207</v>
      </c>
      <c r="BG44" s="4">
        <v>136280</v>
      </c>
      <c r="BH44" s="4">
        <v>0</v>
      </c>
      <c r="BI44" s="4">
        <v>136280</v>
      </c>
      <c r="BJ44" s="4">
        <v>705204.18237589207</v>
      </c>
      <c r="BK44" s="4">
        <v>0</v>
      </c>
      <c r="BL44" s="4">
        <v>196516.75023031278</v>
      </c>
      <c r="BM44" s="4">
        <v>508687.43214557925</v>
      </c>
      <c r="BN44" s="4">
        <v>208989.14462268978</v>
      </c>
      <c r="BO44" s="4">
        <v>299698.28752288944</v>
      </c>
      <c r="BP44" s="4">
        <v>3981.6019943937154</v>
      </c>
      <c r="BQ44" s="4">
        <v>295716.6855284957</v>
      </c>
      <c r="BR44" s="4">
        <v>0</v>
      </c>
      <c r="BS44" s="4">
        <v>705204.18237589207</v>
      </c>
      <c r="BT44" s="4">
        <v>705204.18237589207</v>
      </c>
      <c r="BU44" s="4">
        <v>74747022.950000003</v>
      </c>
      <c r="BV44" s="4">
        <v>287885.86976434715</v>
      </c>
      <c r="BW44" s="4">
        <v>-7830.815764148545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</row>
    <row r="45" spans="1:80" hidden="1" outlineLevel="1" collapsed="1" x14ac:dyDescent="0.2">
      <c r="A45">
        <f t="shared" si="3"/>
        <v>2011</v>
      </c>
      <c r="B45" s="49">
        <v>40848</v>
      </c>
      <c r="C45" s="4">
        <v>0</v>
      </c>
      <c r="D45" s="4">
        <v>0</v>
      </c>
      <c r="E45" s="4">
        <v>639891.63156923081</v>
      </c>
      <c r="F45" s="4">
        <v>0</v>
      </c>
      <c r="G45" s="4">
        <v>9552.5015692307697</v>
      </c>
      <c r="H45" s="4">
        <v>630339.13</v>
      </c>
      <c r="I45" s="4">
        <v>616870.31000000006</v>
      </c>
      <c r="J45" s="4">
        <v>13468.82</v>
      </c>
      <c r="K45" s="4">
        <v>766365.66</v>
      </c>
      <c r="L45" s="4">
        <v>0</v>
      </c>
      <c r="M45" s="4">
        <v>630339.13</v>
      </c>
      <c r="N45" s="4">
        <v>136026.53000000003</v>
      </c>
      <c r="O45" s="4">
        <v>0</v>
      </c>
      <c r="P45" s="4">
        <v>69964637.030000001</v>
      </c>
      <c r="Q45" s="4">
        <v>69964637.030000001</v>
      </c>
      <c r="R45" s="4">
        <v>651435.2300000001</v>
      </c>
      <c r="S45" s="4">
        <v>1859003.71</v>
      </c>
      <c r="T45" s="4">
        <v>-2625460.2400001381</v>
      </c>
      <c r="U45" s="4">
        <v>1341600.5499998638</v>
      </c>
      <c r="V45" s="4">
        <v>46078.616809906809</v>
      </c>
      <c r="W45" s="4">
        <v>4146.46</v>
      </c>
      <c r="X45" s="4">
        <v>0</v>
      </c>
      <c r="Y45" s="4">
        <v>115231.86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7311.7400000000007</v>
      </c>
      <c r="AJ45" s="4">
        <v>2807781.4183792761</v>
      </c>
      <c r="AK45" s="4">
        <v>2807781.4183792756</v>
      </c>
      <c r="AL45" s="4">
        <v>9</v>
      </c>
      <c r="AM45" s="4">
        <v>2</v>
      </c>
      <c r="AN45" s="4">
        <v>0</v>
      </c>
      <c r="AO45" s="4">
        <v>0</v>
      </c>
      <c r="AP45" s="4">
        <v>0</v>
      </c>
      <c r="AQ45" s="4">
        <v>0</v>
      </c>
      <c r="AR45" s="4">
        <v>69964637.030000001</v>
      </c>
      <c r="AS45" s="4">
        <v>0</v>
      </c>
      <c r="AT45" s="4">
        <v>0</v>
      </c>
      <c r="AU45" s="4">
        <v>1341600.5499998638</v>
      </c>
      <c r="AV45" s="4">
        <v>0</v>
      </c>
      <c r="AW45" s="4">
        <v>71306237.579999864</v>
      </c>
      <c r="AX45" s="4">
        <v>0</v>
      </c>
      <c r="AY45" s="4">
        <v>0</v>
      </c>
      <c r="AZ45" s="4">
        <v>36598996.031498633</v>
      </c>
      <c r="BA45" s="4">
        <v>906159.6671666383</v>
      </c>
      <c r="BB45" s="4">
        <v>33801081.881334595</v>
      </c>
      <c r="BC45" s="4">
        <v>71306237.579999864</v>
      </c>
      <c r="BD45" s="4">
        <v>0</v>
      </c>
      <c r="BE45" s="4">
        <v>0</v>
      </c>
      <c r="BF45" s="4">
        <v>3438120.5483792759</v>
      </c>
      <c r="BG45" s="4">
        <v>126690.06</v>
      </c>
      <c r="BH45" s="4">
        <v>0</v>
      </c>
      <c r="BI45" s="4">
        <v>126690.06</v>
      </c>
      <c r="BJ45" s="4">
        <v>3311430.4883792759</v>
      </c>
      <c r="BK45" s="4">
        <v>-2625460.2400001381</v>
      </c>
      <c r="BL45" s="4">
        <v>197905.61999348179</v>
      </c>
      <c r="BM45" s="4">
        <v>488064.62838565605</v>
      </c>
      <c r="BN45" s="4">
        <v>200516.47192596292</v>
      </c>
      <c r="BO45" s="4">
        <v>287548.1564596931</v>
      </c>
      <c r="BP45" s="4">
        <v>4009.7417158805911</v>
      </c>
      <c r="BQ45" s="4">
        <v>283538.41474381252</v>
      </c>
      <c r="BR45" s="4">
        <v>0</v>
      </c>
      <c r="BS45" s="4">
        <v>685970.24837913783</v>
      </c>
      <c r="BT45" s="4">
        <v>685970.2483791376</v>
      </c>
      <c r="BU45" s="4">
        <v>75275292.829999998</v>
      </c>
      <c r="BV45" s="4">
        <v>289920.48502890207</v>
      </c>
      <c r="BW45" s="4">
        <v>6382.0702850895468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</row>
    <row r="46" spans="1:80" hidden="1" outlineLevel="1" x14ac:dyDescent="0.2">
      <c r="A46">
        <f t="shared" si="3"/>
        <v>2011</v>
      </c>
      <c r="B46" s="49">
        <v>40878</v>
      </c>
      <c r="C46" s="4">
        <v>3090729</v>
      </c>
      <c r="D46" s="4">
        <v>0</v>
      </c>
      <c r="E46" s="4">
        <v>663222.20256923069</v>
      </c>
      <c r="F46" s="4">
        <v>0</v>
      </c>
      <c r="G46" s="4">
        <v>9954.0325692307706</v>
      </c>
      <c r="H46" s="4">
        <v>653268.16999999993</v>
      </c>
      <c r="I46" s="4">
        <v>639233.19999999995</v>
      </c>
      <c r="J46" s="4">
        <v>14034.97</v>
      </c>
      <c r="K46" s="4">
        <v>609205.98</v>
      </c>
      <c r="L46" s="4">
        <v>0</v>
      </c>
      <c r="M46" s="4">
        <v>609205.98</v>
      </c>
      <c r="N46" s="4">
        <v>0</v>
      </c>
      <c r="O46" s="4">
        <v>44062.189999999944</v>
      </c>
      <c r="P46" s="4">
        <v>73055366.030000001</v>
      </c>
      <c r="Q46" s="4">
        <v>73099428.219999999</v>
      </c>
      <c r="R46" s="4">
        <v>453617.08</v>
      </c>
      <c r="S46" s="4">
        <v>0</v>
      </c>
      <c r="T46" s="4">
        <v>0</v>
      </c>
      <c r="U46" s="4">
        <v>1795217.6299998639</v>
      </c>
      <c r="V46" s="4">
        <v>12794.333071916511</v>
      </c>
      <c r="W46" s="4">
        <v>62735.68</v>
      </c>
      <c r="X46" s="4">
        <v>0</v>
      </c>
      <c r="Y46" s="4">
        <v>155891.20000000001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11798.230000000001</v>
      </c>
      <c r="AJ46" s="4">
        <v>253173.47564114729</v>
      </c>
      <c r="AK46" s="4">
        <v>253173.47564114732</v>
      </c>
      <c r="AL46" s="4">
        <v>9.1999999999999993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73055366.030000001</v>
      </c>
      <c r="AS46" s="4">
        <v>0</v>
      </c>
      <c r="AT46" s="4">
        <v>0</v>
      </c>
      <c r="AU46" s="4">
        <v>1795217.6299998639</v>
      </c>
      <c r="AV46" s="4">
        <v>44062.189999999944</v>
      </c>
      <c r="AW46" s="4">
        <v>74894645.84999986</v>
      </c>
      <c r="AX46" s="4">
        <v>0</v>
      </c>
      <c r="AY46" s="4">
        <v>0</v>
      </c>
      <c r="AZ46" s="4">
        <v>38440800.402200185</v>
      </c>
      <c r="BA46" s="4">
        <v>951761.15946179826</v>
      </c>
      <c r="BB46" s="4">
        <v>35502084.288337879</v>
      </c>
      <c r="BC46" s="4">
        <v>74894645.84999986</v>
      </c>
      <c r="BD46" s="4">
        <v>0</v>
      </c>
      <c r="BE46" s="4">
        <v>0</v>
      </c>
      <c r="BF46" s="4">
        <v>906441.64564114716</v>
      </c>
      <c r="BG46" s="4">
        <v>230425.11000000002</v>
      </c>
      <c r="BH46" s="4">
        <v>0</v>
      </c>
      <c r="BI46" s="4">
        <v>230425.11000000002</v>
      </c>
      <c r="BJ46" s="4">
        <v>676016.53564114717</v>
      </c>
      <c r="BK46" s="4">
        <v>0</v>
      </c>
      <c r="BL46" s="4">
        <v>187470.61123418529</v>
      </c>
      <c r="BM46" s="4">
        <v>488545.92440696189</v>
      </c>
      <c r="BN46" s="4">
        <v>200714.20758335621</v>
      </c>
      <c r="BO46" s="4">
        <v>287831.7168236057</v>
      </c>
      <c r="BP46" s="4">
        <v>3798.3192715401588</v>
      </c>
      <c r="BQ46" s="4">
        <v>284033.39755206555</v>
      </c>
      <c r="BR46" s="4">
        <v>0</v>
      </c>
      <c r="BS46" s="4">
        <v>676016.53564114717</v>
      </c>
      <c r="BT46" s="4">
        <v>676016.53564114717</v>
      </c>
      <c r="BU46" s="4">
        <v>71306237.579999864</v>
      </c>
      <c r="BV46" s="4">
        <v>274633.7902858436</v>
      </c>
      <c r="BW46" s="4">
        <v>-9399.6072662219522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</row>
    <row r="47" spans="1:80" hidden="1" outlineLevel="1" x14ac:dyDescent="0.2">
      <c r="A47">
        <f t="shared" si="3"/>
        <v>2012</v>
      </c>
      <c r="B47" s="49">
        <v>40909</v>
      </c>
      <c r="C47" s="4">
        <v>0</v>
      </c>
      <c r="D47" s="4">
        <v>0</v>
      </c>
      <c r="E47" s="4">
        <v>689555.61021538463</v>
      </c>
      <c r="F47" s="4">
        <v>0</v>
      </c>
      <c r="G47" s="4">
        <v>10077.630215384617</v>
      </c>
      <c r="H47" s="4">
        <v>679477.98</v>
      </c>
      <c r="I47" s="4">
        <v>665268.74</v>
      </c>
      <c r="J47" s="4">
        <v>14209.24</v>
      </c>
      <c r="K47" s="4">
        <v>665475</v>
      </c>
      <c r="L47" s="4">
        <v>0</v>
      </c>
      <c r="M47" s="4">
        <v>665475</v>
      </c>
      <c r="N47" s="4">
        <v>0</v>
      </c>
      <c r="O47" s="4">
        <v>58065.169999999925</v>
      </c>
      <c r="P47" s="4">
        <v>73055366.030000001</v>
      </c>
      <c r="Q47" s="4">
        <v>73113431.200000003</v>
      </c>
      <c r="R47" s="4">
        <v>517613.46</v>
      </c>
      <c r="S47" s="4">
        <v>0</v>
      </c>
      <c r="T47" s="4">
        <v>0</v>
      </c>
      <c r="U47" s="4">
        <v>2312831.0899998639</v>
      </c>
      <c r="V47" s="4">
        <v>17091.333118891853</v>
      </c>
      <c r="W47" s="4">
        <v>0</v>
      </c>
      <c r="X47" s="4">
        <v>0</v>
      </c>
      <c r="Y47" s="4">
        <v>147861.54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5139.9500000000007</v>
      </c>
      <c r="AJ47" s="4">
        <v>180170.45333427651</v>
      </c>
      <c r="AK47" s="4">
        <v>180170.45333427651</v>
      </c>
      <c r="AL47" s="4">
        <v>9.4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73055366.030000001</v>
      </c>
      <c r="AS47" s="4">
        <v>0</v>
      </c>
      <c r="AT47" s="4">
        <v>0</v>
      </c>
      <c r="AU47" s="4">
        <v>2312831.0899998639</v>
      </c>
      <c r="AV47" s="4">
        <v>58065.169999999925</v>
      </c>
      <c r="AW47" s="4">
        <v>75426262.289999872</v>
      </c>
      <c r="AX47" s="4">
        <v>0</v>
      </c>
      <c r="AY47" s="4">
        <v>0</v>
      </c>
      <c r="AZ47" s="4">
        <v>38713660.514276788</v>
      </c>
      <c r="BA47" s="4">
        <v>958516.94118131837</v>
      </c>
      <c r="BB47" s="4">
        <v>35754084.834541768</v>
      </c>
      <c r="BC47" s="4">
        <v>75426262.289999872</v>
      </c>
      <c r="BD47" s="4">
        <v>0</v>
      </c>
      <c r="BE47" s="4">
        <v>0</v>
      </c>
      <c r="BF47" s="4">
        <v>859648.43333427655</v>
      </c>
      <c r="BG47" s="4">
        <v>153001.49000000002</v>
      </c>
      <c r="BH47" s="4">
        <v>0</v>
      </c>
      <c r="BI47" s="4">
        <v>153001.49000000002</v>
      </c>
      <c r="BJ47" s="4">
        <v>706646.94333427656</v>
      </c>
      <c r="BK47" s="4">
        <v>0</v>
      </c>
      <c r="BL47" s="4">
        <v>200666.71695193203</v>
      </c>
      <c r="BM47" s="4">
        <v>505980.2263823445</v>
      </c>
      <c r="BN47" s="4">
        <v>207876.91620692241</v>
      </c>
      <c r="BO47" s="4">
        <v>298103.31017542211</v>
      </c>
      <c r="BP47" s="4">
        <v>3989.4655267440376</v>
      </c>
      <c r="BQ47" s="4">
        <v>294113.84464867809</v>
      </c>
      <c r="BR47" s="4">
        <v>0</v>
      </c>
      <c r="BS47" s="4">
        <v>706646.94333427656</v>
      </c>
      <c r="BT47" s="4">
        <v>706646.94333427644</v>
      </c>
      <c r="BU47" s="4">
        <v>74894645.84999986</v>
      </c>
      <c r="BV47" s="4">
        <v>288454.43484274531</v>
      </c>
      <c r="BW47" s="4">
        <v>-5659.4098059327807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</row>
    <row r="48" spans="1:80" hidden="1" outlineLevel="1" x14ac:dyDescent="0.2">
      <c r="A48">
        <f t="shared" si="3"/>
        <v>2012</v>
      </c>
      <c r="B48" s="49">
        <v>40940</v>
      </c>
      <c r="C48" s="4">
        <v>0</v>
      </c>
      <c r="D48" s="4">
        <v>0</v>
      </c>
      <c r="E48" s="4">
        <v>644989.63359999994</v>
      </c>
      <c r="F48" s="4">
        <v>0</v>
      </c>
      <c r="G48" s="4">
        <v>9389.463600000001</v>
      </c>
      <c r="H48" s="4">
        <v>635600.16999999993</v>
      </c>
      <c r="I48" s="4">
        <v>622361.23</v>
      </c>
      <c r="J48" s="4">
        <v>13238.94</v>
      </c>
      <c r="K48" s="4">
        <v>821275</v>
      </c>
      <c r="L48" s="4">
        <v>653.44999999999993</v>
      </c>
      <c r="M48" s="4">
        <v>693665.33999999985</v>
      </c>
      <c r="N48" s="4">
        <v>128263.1100000001</v>
      </c>
      <c r="O48" s="4">
        <v>0</v>
      </c>
      <c r="P48" s="4">
        <v>72927102.920000002</v>
      </c>
      <c r="Q48" s="4">
        <v>72927102.920000002</v>
      </c>
      <c r="R48" s="4">
        <v>646340.69999999995</v>
      </c>
      <c r="S48" s="4">
        <v>847852.2</v>
      </c>
      <c r="T48" s="4">
        <v>-1065707.29</v>
      </c>
      <c r="U48" s="4">
        <v>1045612.2999998638</v>
      </c>
      <c r="V48" s="4">
        <v>19877.526359070023</v>
      </c>
      <c r="W48" s="4">
        <v>18184</v>
      </c>
      <c r="X48" s="4">
        <v>0</v>
      </c>
      <c r="Y48" s="4">
        <v>175211.4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8183.5599999999995</v>
      </c>
      <c r="AJ48" s="4">
        <v>1296553.23995907</v>
      </c>
      <c r="AK48" s="4">
        <v>1296553.23995907</v>
      </c>
      <c r="AL48" s="4">
        <v>9.6</v>
      </c>
      <c r="AM48" s="4">
        <v>2</v>
      </c>
      <c r="AN48" s="4">
        <v>0</v>
      </c>
      <c r="AO48" s="4">
        <v>0</v>
      </c>
      <c r="AP48" s="4">
        <v>0</v>
      </c>
      <c r="AQ48" s="4">
        <v>0</v>
      </c>
      <c r="AR48" s="4">
        <v>72927102.920000002</v>
      </c>
      <c r="AS48" s="4">
        <v>0</v>
      </c>
      <c r="AT48" s="4">
        <v>0</v>
      </c>
      <c r="AU48" s="4">
        <v>1045612.2999998638</v>
      </c>
      <c r="AV48" s="4">
        <v>0</v>
      </c>
      <c r="AW48" s="4">
        <v>73972715.219999865</v>
      </c>
      <c r="AX48" s="4">
        <v>0</v>
      </c>
      <c r="AY48" s="4">
        <v>0</v>
      </c>
      <c r="AZ48" s="4">
        <v>37967605.677393235</v>
      </c>
      <c r="BA48" s="4">
        <v>940045.26501575834</v>
      </c>
      <c r="BB48" s="4">
        <v>35065064.277590871</v>
      </c>
      <c r="BC48" s="4">
        <v>73972715.219999865</v>
      </c>
      <c r="BD48" s="4">
        <v>0</v>
      </c>
      <c r="BE48" s="4">
        <v>0</v>
      </c>
      <c r="BF48" s="4">
        <v>1932153.4099590699</v>
      </c>
      <c r="BG48" s="4">
        <v>201578.96</v>
      </c>
      <c r="BH48" s="4">
        <v>0</v>
      </c>
      <c r="BI48" s="4">
        <v>201578.96</v>
      </c>
      <c r="BJ48" s="4">
        <v>1730574.44995907</v>
      </c>
      <c r="BK48" s="4">
        <v>-1065707.29</v>
      </c>
      <c r="BL48" s="4">
        <v>188802.50096126058</v>
      </c>
      <c r="BM48" s="4">
        <v>476064.65899780934</v>
      </c>
      <c r="BN48" s="4">
        <v>195586.40450265998</v>
      </c>
      <c r="BO48" s="4">
        <v>280478.25449514936</v>
      </c>
      <c r="BP48" s="4">
        <v>4017.7835117850263</v>
      </c>
      <c r="BQ48" s="4">
        <v>276460.47098336433</v>
      </c>
      <c r="BR48" s="4">
        <v>0</v>
      </c>
      <c r="BS48" s="4">
        <v>664867.15995906992</v>
      </c>
      <c r="BT48" s="4">
        <v>664867.15995906992</v>
      </c>
      <c r="BU48" s="4">
        <v>75426262.289999872</v>
      </c>
      <c r="BV48" s="4">
        <v>290501.93928065192</v>
      </c>
      <c r="BW48" s="4">
        <v>14041.468297287589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</row>
    <row r="49" spans="1:80" hidden="1" outlineLevel="1" x14ac:dyDescent="0.2">
      <c r="A49">
        <f t="shared" si="3"/>
        <v>2012</v>
      </c>
      <c r="B49" s="49">
        <v>40969</v>
      </c>
      <c r="C49" s="4">
        <v>0</v>
      </c>
      <c r="D49" s="4">
        <v>0</v>
      </c>
      <c r="E49" s="4">
        <v>687815.40898461523</v>
      </c>
      <c r="F49" s="4">
        <v>0</v>
      </c>
      <c r="G49" s="4">
        <v>9956.138984615387</v>
      </c>
      <c r="H49" s="4">
        <v>677859.2699999999</v>
      </c>
      <c r="I49" s="4">
        <v>663821.32999999996</v>
      </c>
      <c r="J49" s="4">
        <v>14037.94</v>
      </c>
      <c r="K49" s="4">
        <v>799900</v>
      </c>
      <c r="L49" s="4">
        <v>119327.92</v>
      </c>
      <c r="M49" s="4">
        <v>677859.2699999999</v>
      </c>
      <c r="N49" s="4">
        <v>241368.65000000014</v>
      </c>
      <c r="O49" s="4">
        <v>0</v>
      </c>
      <c r="P49" s="4">
        <v>72685734.269999996</v>
      </c>
      <c r="Q49" s="4">
        <v>72685734.269999996</v>
      </c>
      <c r="R49" s="4">
        <v>609052.28</v>
      </c>
      <c r="S49" s="4">
        <v>180726.39</v>
      </c>
      <c r="T49" s="4">
        <v>-208222.62999999998</v>
      </c>
      <c r="U49" s="4">
        <v>1265715.5599998641</v>
      </c>
      <c r="V49" s="4">
        <v>6390.7254236644576</v>
      </c>
      <c r="W49" s="4">
        <v>17466.22</v>
      </c>
      <c r="X49" s="4">
        <v>0</v>
      </c>
      <c r="Y49" s="4">
        <v>190847.72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7921.2599999999993</v>
      </c>
      <c r="AJ49" s="4">
        <v>440804.69440827979</v>
      </c>
      <c r="AK49" s="4">
        <v>440804.69440827984</v>
      </c>
      <c r="AL49" s="4">
        <v>9.8000000000000007</v>
      </c>
      <c r="AM49" s="4">
        <v>2</v>
      </c>
      <c r="AN49" s="4">
        <v>0</v>
      </c>
      <c r="AO49" s="4">
        <v>0</v>
      </c>
      <c r="AP49" s="4">
        <v>0</v>
      </c>
      <c r="AQ49" s="4">
        <v>0</v>
      </c>
      <c r="AR49" s="4">
        <v>72685734.269999996</v>
      </c>
      <c r="AS49" s="4">
        <v>0</v>
      </c>
      <c r="AT49" s="4">
        <v>0</v>
      </c>
      <c r="AU49" s="4">
        <v>1265715.5599998641</v>
      </c>
      <c r="AV49" s="4">
        <v>0</v>
      </c>
      <c r="AW49" s="4">
        <v>73951449.829999864</v>
      </c>
      <c r="AX49" s="4">
        <v>0</v>
      </c>
      <c r="AY49" s="4">
        <v>0</v>
      </c>
      <c r="AZ49" s="4">
        <v>37956690.896994889</v>
      </c>
      <c r="BA49" s="4">
        <v>939775.02443963836</v>
      </c>
      <c r="BB49" s="4">
        <v>35054983.908565342</v>
      </c>
      <c r="BC49" s="4">
        <v>73951449.829999864</v>
      </c>
      <c r="BD49" s="4">
        <v>0</v>
      </c>
      <c r="BE49" s="4">
        <v>0</v>
      </c>
      <c r="BF49" s="4">
        <v>1118663.9644082796</v>
      </c>
      <c r="BG49" s="4">
        <v>216235.2</v>
      </c>
      <c r="BH49" s="4">
        <v>0</v>
      </c>
      <c r="BI49" s="4">
        <v>216235.2</v>
      </c>
      <c r="BJ49" s="4">
        <v>902428.76440827968</v>
      </c>
      <c r="BK49" s="4">
        <v>-208222.62999999998</v>
      </c>
      <c r="BL49" s="4">
        <v>197133.89719384082</v>
      </c>
      <c r="BM49" s="4">
        <v>497072.23721443885</v>
      </c>
      <c r="BN49" s="4">
        <v>204217.15793718005</v>
      </c>
      <c r="BO49" s="4">
        <v>292855.07927725883</v>
      </c>
      <c r="BP49" s="4">
        <v>3940.3564025243868</v>
      </c>
      <c r="BQ49" s="4">
        <v>288914.72287473443</v>
      </c>
      <c r="BR49" s="4">
        <v>0</v>
      </c>
      <c r="BS49" s="4">
        <v>694206.13440827967</v>
      </c>
      <c r="BT49" s="4">
        <v>694206.13440827967</v>
      </c>
      <c r="BU49" s="4">
        <v>73972715.219999865</v>
      </c>
      <c r="BV49" s="4">
        <v>284903.64725542587</v>
      </c>
      <c r="BW49" s="4">
        <v>-4011.075619308569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</row>
    <row r="50" spans="1:80" hidden="1" outlineLevel="1" x14ac:dyDescent="0.2">
      <c r="A50">
        <f t="shared" si="3"/>
        <v>2012</v>
      </c>
      <c r="B50" s="49">
        <v>41000</v>
      </c>
      <c r="C50" s="4">
        <v>0</v>
      </c>
      <c r="D50" s="4">
        <v>0</v>
      </c>
      <c r="E50" s="4">
        <v>663392.97327692306</v>
      </c>
      <c r="F50" s="4">
        <v>0</v>
      </c>
      <c r="G50" s="4">
        <v>9562.0832769230783</v>
      </c>
      <c r="H50" s="4">
        <v>653830.89</v>
      </c>
      <c r="I50" s="4">
        <v>640348.56000000006</v>
      </c>
      <c r="J50" s="4">
        <v>13482.33</v>
      </c>
      <c r="K50" s="4">
        <v>1108175</v>
      </c>
      <c r="L50" s="4">
        <v>0</v>
      </c>
      <c r="M50" s="4">
        <v>653830.89</v>
      </c>
      <c r="N50" s="4">
        <v>454344.11</v>
      </c>
      <c r="O50" s="4">
        <v>0</v>
      </c>
      <c r="P50" s="4">
        <v>72231390.159999996</v>
      </c>
      <c r="Q50" s="4">
        <v>72231390.159999996</v>
      </c>
      <c r="R50" s="4">
        <v>799463.73</v>
      </c>
      <c r="S50" s="4">
        <v>0</v>
      </c>
      <c r="T50" s="4">
        <v>0</v>
      </c>
      <c r="U50" s="4">
        <v>2065179.2899998641</v>
      </c>
      <c r="V50" s="4">
        <v>11801.151358924773</v>
      </c>
      <c r="W50" s="4">
        <v>0</v>
      </c>
      <c r="X50" s="4">
        <v>0</v>
      </c>
      <c r="Y50" s="4">
        <v>308982.52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7190.55</v>
      </c>
      <c r="AJ50" s="4">
        <v>337536.3046358478</v>
      </c>
      <c r="AK50" s="4">
        <v>337536.30463584786</v>
      </c>
      <c r="AL50" s="4">
        <v>10</v>
      </c>
      <c r="AM50" s="4">
        <v>2</v>
      </c>
      <c r="AN50" s="4">
        <v>0</v>
      </c>
      <c r="AO50" s="4">
        <v>0</v>
      </c>
      <c r="AP50" s="4">
        <v>0</v>
      </c>
      <c r="AQ50" s="4">
        <v>0</v>
      </c>
      <c r="AR50" s="4">
        <v>72231390.159999996</v>
      </c>
      <c r="AS50" s="4">
        <v>0</v>
      </c>
      <c r="AT50" s="4">
        <v>0</v>
      </c>
      <c r="AU50" s="4">
        <v>2065179.2899998641</v>
      </c>
      <c r="AV50" s="4">
        <v>0</v>
      </c>
      <c r="AW50" s="4">
        <v>74296569.449999854</v>
      </c>
      <c r="AX50" s="4">
        <v>0</v>
      </c>
      <c r="AY50" s="4">
        <v>0</v>
      </c>
      <c r="AZ50" s="4">
        <v>38133828.71875418</v>
      </c>
      <c r="BA50" s="4">
        <v>944160.80457059818</v>
      </c>
      <c r="BB50" s="4">
        <v>35218579.926675081</v>
      </c>
      <c r="BC50" s="4">
        <v>74296569.449999869</v>
      </c>
      <c r="BD50" s="4">
        <v>0</v>
      </c>
      <c r="BE50" s="4">
        <v>0</v>
      </c>
      <c r="BF50" s="4">
        <v>991367.19463584782</v>
      </c>
      <c r="BG50" s="4">
        <v>316173.07</v>
      </c>
      <c r="BH50" s="4">
        <v>0</v>
      </c>
      <c r="BI50" s="4">
        <v>316173.07</v>
      </c>
      <c r="BJ50" s="4">
        <v>675194.12463584775</v>
      </c>
      <c r="BK50" s="4">
        <v>0</v>
      </c>
      <c r="BL50" s="4">
        <v>191735.0518161325</v>
      </c>
      <c r="BM50" s="4">
        <v>483459.07281971525</v>
      </c>
      <c r="BN50" s="4">
        <v>198624.32547725181</v>
      </c>
      <c r="BO50" s="4">
        <v>284834.74734246347</v>
      </c>
      <c r="BP50" s="4">
        <v>3939.2236441094842</v>
      </c>
      <c r="BQ50" s="4">
        <v>280895.52369835397</v>
      </c>
      <c r="BR50" s="4">
        <v>0</v>
      </c>
      <c r="BS50" s="4">
        <v>675194.12463584775</v>
      </c>
      <c r="BT50" s="4">
        <v>675194.12463584787</v>
      </c>
      <c r="BU50" s="4">
        <v>73951449.829999864</v>
      </c>
      <c r="BV50" s="4">
        <v>284821.74425709347</v>
      </c>
      <c r="BW50" s="4">
        <v>3926.2205587395001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</row>
    <row r="51" spans="1:80" hidden="1" outlineLevel="1" x14ac:dyDescent="0.2">
      <c r="A51">
        <f t="shared" si="3"/>
        <v>2012</v>
      </c>
      <c r="B51" s="49">
        <v>41030</v>
      </c>
      <c r="C51" s="4">
        <v>16936</v>
      </c>
      <c r="D51" s="4">
        <v>0</v>
      </c>
      <c r="E51" s="4">
        <v>681224.35167692299</v>
      </c>
      <c r="F51" s="4">
        <v>0</v>
      </c>
      <c r="G51" s="4">
        <v>9799.2216769230781</v>
      </c>
      <c r="H51" s="4">
        <v>671425.12999999989</v>
      </c>
      <c r="I51" s="4">
        <v>657608.43999999994</v>
      </c>
      <c r="J51" s="4">
        <v>13816.69</v>
      </c>
      <c r="K51" s="4">
        <v>1415025</v>
      </c>
      <c r="L51" s="4">
        <v>286.69</v>
      </c>
      <c r="M51" s="4">
        <v>671425.12999999989</v>
      </c>
      <c r="N51" s="4">
        <v>743886.56</v>
      </c>
      <c r="O51" s="4">
        <v>0</v>
      </c>
      <c r="P51" s="4">
        <v>71504439.599999994</v>
      </c>
      <c r="Q51" s="4">
        <v>71504439.599999994</v>
      </c>
      <c r="R51" s="4">
        <v>1032372.45</v>
      </c>
      <c r="S51" s="4">
        <v>893255.23</v>
      </c>
      <c r="T51" s="4">
        <v>-1171924.06</v>
      </c>
      <c r="U51" s="4">
        <v>1032372.4499998642</v>
      </c>
      <c r="V51" s="4">
        <v>14657.972844552127</v>
      </c>
      <c r="W51" s="4">
        <v>22060</v>
      </c>
      <c r="X51" s="4">
        <v>0</v>
      </c>
      <c r="Y51" s="4">
        <v>382652.55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5702.61</v>
      </c>
      <c r="AJ51" s="4">
        <v>1606796.4145214753</v>
      </c>
      <c r="AK51" s="4">
        <v>1606796.4145214753</v>
      </c>
      <c r="AL51" s="4">
        <v>10.199999999999999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71504439.599999994</v>
      </c>
      <c r="AS51" s="4">
        <v>0</v>
      </c>
      <c r="AT51" s="4">
        <v>0</v>
      </c>
      <c r="AU51" s="4">
        <v>1032372.4499998642</v>
      </c>
      <c r="AV51" s="4">
        <v>0</v>
      </c>
      <c r="AW51" s="4">
        <v>72536812.049999863</v>
      </c>
      <c r="AX51" s="4">
        <v>0</v>
      </c>
      <c r="AY51" s="4">
        <v>0</v>
      </c>
      <c r="AZ51" s="4">
        <v>37230606.836843185</v>
      </c>
      <c r="BA51" s="4">
        <v>921797.80753139826</v>
      </c>
      <c r="BB51" s="4">
        <v>34384407.405625284</v>
      </c>
      <c r="BC51" s="4">
        <v>72536812.049999863</v>
      </c>
      <c r="BD51" s="4">
        <v>0</v>
      </c>
      <c r="BE51" s="4">
        <v>0</v>
      </c>
      <c r="BF51" s="4">
        <v>2278221.5445214752</v>
      </c>
      <c r="BG51" s="4">
        <v>410415.16</v>
      </c>
      <c r="BH51" s="4">
        <v>0</v>
      </c>
      <c r="BI51" s="4">
        <v>410415.16</v>
      </c>
      <c r="BJ51" s="4">
        <v>1867806.3845214753</v>
      </c>
      <c r="BK51" s="4">
        <v>-1171924.06</v>
      </c>
      <c r="BL51" s="4">
        <v>197609.88533781434</v>
      </c>
      <c r="BM51" s="4">
        <v>498272.4391836609</v>
      </c>
      <c r="BN51" s="4">
        <v>204710.24891421525</v>
      </c>
      <c r="BO51" s="4">
        <v>293562.19026944565</v>
      </c>
      <c r="BP51" s="4">
        <v>3957.6073724917574</v>
      </c>
      <c r="BQ51" s="4">
        <v>289604.58289695391</v>
      </c>
      <c r="BR51" s="4">
        <v>0</v>
      </c>
      <c r="BS51" s="4">
        <v>695882.32452147524</v>
      </c>
      <c r="BT51" s="4">
        <v>695882.32452147512</v>
      </c>
      <c r="BU51" s="4">
        <v>74296569.449999854</v>
      </c>
      <c r="BV51" s="4">
        <v>286150.96190423501</v>
      </c>
      <c r="BW51" s="4">
        <v>-3453.6209927189047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</row>
    <row r="52" spans="1:80" hidden="1" outlineLevel="1" x14ac:dyDescent="0.2">
      <c r="A52">
        <f t="shared" si="3"/>
        <v>2012</v>
      </c>
      <c r="B52" s="49">
        <v>41061</v>
      </c>
      <c r="C52" s="4">
        <v>0</v>
      </c>
      <c r="D52" s="4">
        <v>0</v>
      </c>
      <c r="E52" s="4">
        <v>652554.05390769232</v>
      </c>
      <c r="F52" s="4">
        <v>0</v>
      </c>
      <c r="G52" s="4">
        <v>9349.5339076923083</v>
      </c>
      <c r="H52" s="4">
        <v>643204.52</v>
      </c>
      <c r="I52" s="4">
        <v>630021.88</v>
      </c>
      <c r="J52" s="4">
        <v>13182.64</v>
      </c>
      <c r="K52" s="4">
        <v>1278700</v>
      </c>
      <c r="L52" s="4">
        <v>0</v>
      </c>
      <c r="M52" s="4">
        <v>643204.52</v>
      </c>
      <c r="N52" s="4">
        <v>635495.48</v>
      </c>
      <c r="O52" s="4">
        <v>0</v>
      </c>
      <c r="P52" s="4">
        <v>70868944.11999999</v>
      </c>
      <c r="Q52" s="4">
        <v>70868944.11999999</v>
      </c>
      <c r="R52" s="4">
        <v>877205.83000000007</v>
      </c>
      <c r="S52" s="4">
        <v>0</v>
      </c>
      <c r="T52" s="4">
        <v>0</v>
      </c>
      <c r="U52" s="4">
        <v>1909578.2799998643</v>
      </c>
      <c r="V52" s="4">
        <v>9694.0440207165539</v>
      </c>
      <c r="W52" s="4">
        <v>0</v>
      </c>
      <c r="X52" s="4">
        <v>0</v>
      </c>
      <c r="Y52" s="4">
        <v>401754.08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3124.75</v>
      </c>
      <c r="AJ52" s="4">
        <v>423922.407928409</v>
      </c>
      <c r="AK52" s="4">
        <v>423922.40792840888</v>
      </c>
      <c r="AL52" s="4">
        <v>10.4</v>
      </c>
      <c r="AM52" s="4">
        <v>2</v>
      </c>
      <c r="AN52" s="4">
        <v>0</v>
      </c>
      <c r="AO52" s="4">
        <v>0</v>
      </c>
      <c r="AP52" s="4">
        <v>0</v>
      </c>
      <c r="AQ52" s="4">
        <v>0</v>
      </c>
      <c r="AR52" s="4">
        <v>70868944.11999999</v>
      </c>
      <c r="AS52" s="4">
        <v>0</v>
      </c>
      <c r="AT52" s="4">
        <v>0</v>
      </c>
      <c r="AU52" s="4">
        <v>1909578.2799998643</v>
      </c>
      <c r="AV52" s="4">
        <v>0</v>
      </c>
      <c r="AW52" s="4">
        <v>72778522.399999857</v>
      </c>
      <c r="AX52" s="4">
        <v>0</v>
      </c>
      <c r="AY52" s="4">
        <v>0</v>
      </c>
      <c r="AZ52" s="4">
        <v>37354668.299635932</v>
      </c>
      <c r="BA52" s="4">
        <v>924869.46265919821</v>
      </c>
      <c r="BB52" s="4">
        <v>34498984.63770473</v>
      </c>
      <c r="BC52" s="4">
        <v>72778522.399999857</v>
      </c>
      <c r="BD52" s="4">
        <v>0</v>
      </c>
      <c r="BE52" s="4">
        <v>0</v>
      </c>
      <c r="BF52" s="4">
        <v>1067126.9279284091</v>
      </c>
      <c r="BG52" s="4">
        <v>404878.83</v>
      </c>
      <c r="BH52" s="4">
        <v>0</v>
      </c>
      <c r="BI52" s="4">
        <v>404878.83</v>
      </c>
      <c r="BJ52" s="4">
        <v>662248.097928409</v>
      </c>
      <c r="BK52" s="4">
        <v>0</v>
      </c>
      <c r="BL52" s="4">
        <v>188058.76523277024</v>
      </c>
      <c r="BM52" s="4">
        <v>474189.33269563876</v>
      </c>
      <c r="BN52" s="4">
        <v>194815.94544467621</v>
      </c>
      <c r="BO52" s="4">
        <v>279373.38725096255</v>
      </c>
      <c r="BP52" s="4">
        <v>3863.8691432357778</v>
      </c>
      <c r="BQ52" s="4">
        <v>275509.51810772676</v>
      </c>
      <c r="BR52" s="4">
        <v>0</v>
      </c>
      <c r="BS52" s="4">
        <v>662248.097928409</v>
      </c>
      <c r="BT52" s="4">
        <v>662248.09792840888</v>
      </c>
      <c r="BU52" s="4">
        <v>72536812.049999863</v>
      </c>
      <c r="BV52" s="4">
        <v>279373.31017070543</v>
      </c>
      <c r="BW52" s="4">
        <v>3863.7920629786677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</row>
    <row r="53" spans="1:80" hidden="1" outlineLevel="1" x14ac:dyDescent="0.2">
      <c r="A53">
        <f t="shared" si="3"/>
        <v>2012</v>
      </c>
      <c r="B53" s="49">
        <v>41091</v>
      </c>
      <c r="C53" s="4">
        <v>0</v>
      </c>
      <c r="D53" s="4">
        <v>0</v>
      </c>
      <c r="E53" s="4">
        <v>668261.89046153857</v>
      </c>
      <c r="F53" s="4">
        <v>0</v>
      </c>
      <c r="G53" s="4">
        <v>9508.1604615384622</v>
      </c>
      <c r="H53" s="4">
        <v>658753.7300000001</v>
      </c>
      <c r="I53" s="4">
        <v>645347.43000000005</v>
      </c>
      <c r="J53" s="4">
        <v>13406.3</v>
      </c>
      <c r="K53" s="4">
        <v>1477250</v>
      </c>
      <c r="L53" s="4">
        <v>0</v>
      </c>
      <c r="M53" s="4">
        <v>658753.7300000001</v>
      </c>
      <c r="N53" s="4">
        <v>818496.2699999999</v>
      </c>
      <c r="O53" s="4">
        <v>0</v>
      </c>
      <c r="P53" s="4">
        <v>70050447.849999994</v>
      </c>
      <c r="Q53" s="4">
        <v>70050447.849999994</v>
      </c>
      <c r="R53" s="4">
        <v>983595.22</v>
      </c>
      <c r="S53" s="4">
        <v>769441.28000000003</v>
      </c>
      <c r="T53" s="4">
        <v>-1139729.8000000003</v>
      </c>
      <c r="U53" s="4">
        <v>984002.41999986349</v>
      </c>
      <c r="V53" s="4">
        <v>12684.810761924731</v>
      </c>
      <c r="W53" s="4">
        <v>22568.48</v>
      </c>
      <c r="X53" s="4">
        <v>0</v>
      </c>
      <c r="Y53" s="4">
        <v>493899.1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3987.3199999999997</v>
      </c>
      <c r="AJ53" s="4">
        <v>1682377.6712234637</v>
      </c>
      <c r="AK53" s="4">
        <v>1682377.6712234637</v>
      </c>
      <c r="AL53" s="4">
        <v>10.6</v>
      </c>
      <c r="AM53" s="4">
        <v>2</v>
      </c>
      <c r="AN53" s="4">
        <v>0</v>
      </c>
      <c r="AO53" s="4">
        <v>0</v>
      </c>
      <c r="AP53" s="4">
        <v>0</v>
      </c>
      <c r="AQ53" s="4">
        <v>0</v>
      </c>
      <c r="AR53" s="4">
        <v>70050447.849999994</v>
      </c>
      <c r="AS53" s="4">
        <v>0</v>
      </c>
      <c r="AT53" s="4">
        <v>0</v>
      </c>
      <c r="AU53" s="4">
        <v>984002.41999986349</v>
      </c>
      <c r="AV53" s="4">
        <v>0</v>
      </c>
      <c r="AW53" s="4">
        <v>71034450.269999862</v>
      </c>
      <c r="AX53" s="4">
        <v>0</v>
      </c>
      <c r="AY53" s="4">
        <v>0</v>
      </c>
      <c r="AZ53" s="4">
        <v>36459497.117831483</v>
      </c>
      <c r="BA53" s="4">
        <v>902705.79403115832</v>
      </c>
      <c r="BB53" s="4">
        <v>33672247.35813722</v>
      </c>
      <c r="BC53" s="4">
        <v>71034450.269999862</v>
      </c>
      <c r="BD53" s="4">
        <v>0</v>
      </c>
      <c r="BE53" s="4">
        <v>0</v>
      </c>
      <c r="BF53" s="4">
        <v>2341131.4012234639</v>
      </c>
      <c r="BG53" s="4">
        <v>520454.89999999997</v>
      </c>
      <c r="BH53" s="4">
        <v>0</v>
      </c>
      <c r="BI53" s="4">
        <v>520454.89999999997</v>
      </c>
      <c r="BJ53" s="4">
        <v>1820676.501223464</v>
      </c>
      <c r="BK53" s="4">
        <v>-1139729.8000000003</v>
      </c>
      <c r="BL53" s="4">
        <v>193368.61249129046</v>
      </c>
      <c r="BM53" s="4">
        <v>487578.08873217332</v>
      </c>
      <c r="BN53" s="4">
        <v>200316.58197472608</v>
      </c>
      <c r="BO53" s="4">
        <v>287261.50675744726</v>
      </c>
      <c r="BP53" s="4">
        <v>3876.7444976464726</v>
      </c>
      <c r="BQ53" s="4">
        <v>283384.7622598008</v>
      </c>
      <c r="BR53" s="4">
        <v>0</v>
      </c>
      <c r="BS53" s="4">
        <v>680946.70122346375</v>
      </c>
      <c r="BT53" s="4">
        <v>680946.70122346329</v>
      </c>
      <c r="BU53" s="4">
        <v>72778522.399999857</v>
      </c>
      <c r="BV53" s="4">
        <v>280304.25018135097</v>
      </c>
      <c r="BW53" s="4">
        <v>-3080.5120784498286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</row>
    <row r="54" spans="1:80" hidden="1" outlineLevel="1" x14ac:dyDescent="0.2">
      <c r="A54">
        <f t="shared" si="3"/>
        <v>2012</v>
      </c>
      <c r="B54" s="49">
        <v>41122</v>
      </c>
      <c r="C54" s="4">
        <v>0</v>
      </c>
      <c r="D54" s="4">
        <v>0</v>
      </c>
      <c r="E54" s="4">
        <v>660565.16564615385</v>
      </c>
      <c r="F54" s="4">
        <v>0</v>
      </c>
      <c r="G54" s="4">
        <v>9347.2856461538468</v>
      </c>
      <c r="H54" s="4">
        <v>651217.88</v>
      </c>
      <c r="I54" s="4">
        <v>638038.41</v>
      </c>
      <c r="J54" s="4">
        <v>13179.47</v>
      </c>
      <c r="K54" s="4">
        <v>1387475</v>
      </c>
      <c r="L54" s="4">
        <v>294.44</v>
      </c>
      <c r="M54" s="4">
        <v>651217.88</v>
      </c>
      <c r="N54" s="4">
        <v>736551.55999999994</v>
      </c>
      <c r="O54" s="4">
        <v>0</v>
      </c>
      <c r="P54" s="4">
        <v>69313896.289999992</v>
      </c>
      <c r="Q54" s="4">
        <v>69313896.289999992</v>
      </c>
      <c r="R54" s="4">
        <v>923561.78</v>
      </c>
      <c r="S54" s="4">
        <v>0</v>
      </c>
      <c r="T54" s="4">
        <v>0</v>
      </c>
      <c r="U54" s="4">
        <v>1907564.1999998635</v>
      </c>
      <c r="V54" s="4">
        <v>9561.2981642096638</v>
      </c>
      <c r="W54" s="4">
        <v>0</v>
      </c>
      <c r="X54" s="4">
        <v>0</v>
      </c>
      <c r="Y54" s="4">
        <v>463913.22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6116.01</v>
      </c>
      <c r="AJ54" s="4">
        <v>488937.81381036347</v>
      </c>
      <c r="AK54" s="4">
        <v>488937.81381036347</v>
      </c>
      <c r="AL54" s="4">
        <v>10.8</v>
      </c>
      <c r="AM54" s="4">
        <v>2</v>
      </c>
      <c r="AN54" s="4">
        <v>0</v>
      </c>
      <c r="AO54" s="4">
        <v>0</v>
      </c>
      <c r="AP54" s="4">
        <v>0</v>
      </c>
      <c r="AQ54" s="4">
        <v>0</v>
      </c>
      <c r="AR54" s="4">
        <v>69313896.289999992</v>
      </c>
      <c r="AS54" s="4">
        <v>0</v>
      </c>
      <c r="AT54" s="4">
        <v>0</v>
      </c>
      <c r="AU54" s="4">
        <v>1907564.1999998635</v>
      </c>
      <c r="AV54" s="4">
        <v>0</v>
      </c>
      <c r="AW54" s="4">
        <v>71221460.489999861</v>
      </c>
      <c r="AX54" s="4">
        <v>0</v>
      </c>
      <c r="AY54" s="4">
        <v>0</v>
      </c>
      <c r="AZ54" s="4">
        <v>36555482.918399781</v>
      </c>
      <c r="BA54" s="4">
        <v>905082.31990691822</v>
      </c>
      <c r="BB54" s="4">
        <v>33760895.251693159</v>
      </c>
      <c r="BC54" s="4">
        <v>71221460.489999861</v>
      </c>
      <c r="BD54" s="4">
        <v>0</v>
      </c>
      <c r="BE54" s="4">
        <v>0</v>
      </c>
      <c r="BF54" s="4">
        <v>1140155.6938103635</v>
      </c>
      <c r="BG54" s="4">
        <v>470029.23</v>
      </c>
      <c r="BH54" s="4">
        <v>0</v>
      </c>
      <c r="BI54" s="4">
        <v>470029.23</v>
      </c>
      <c r="BJ54" s="4">
        <v>670126.46381036355</v>
      </c>
      <c r="BK54" s="4">
        <v>0</v>
      </c>
      <c r="BL54" s="4">
        <v>190295.986848728</v>
      </c>
      <c r="BM54" s="4">
        <v>479830.47696163552</v>
      </c>
      <c r="BN54" s="4">
        <v>197133.55315491834</v>
      </c>
      <c r="BO54" s="4">
        <v>282696.92380671715</v>
      </c>
      <c r="BP54" s="4">
        <v>3783.8417866472719</v>
      </c>
      <c r="BQ54" s="4">
        <v>278913.08202006988</v>
      </c>
      <c r="BR54" s="4">
        <v>0</v>
      </c>
      <c r="BS54" s="4">
        <v>670126.46381036355</v>
      </c>
      <c r="BT54" s="4">
        <v>670126.46381036355</v>
      </c>
      <c r="BU54" s="4">
        <v>71034450.269999862</v>
      </c>
      <c r="BV54" s="4">
        <v>273587.00978486496</v>
      </c>
      <c r="BW54" s="4">
        <v>-5326.0722352049197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</row>
    <row r="55" spans="1:80" hidden="1" outlineLevel="1" x14ac:dyDescent="0.2">
      <c r="A55">
        <f t="shared" si="3"/>
        <v>2012</v>
      </c>
      <c r="B55" s="49">
        <v>41153</v>
      </c>
      <c r="C55" s="4">
        <v>0</v>
      </c>
      <c r="D55" s="4">
        <v>0</v>
      </c>
      <c r="E55" s="4">
        <v>632543.69624615379</v>
      </c>
      <c r="F55" s="4">
        <v>0</v>
      </c>
      <c r="G55" s="4">
        <v>8860.7462461538471</v>
      </c>
      <c r="H55" s="4">
        <v>623682.94999999995</v>
      </c>
      <c r="I55" s="4">
        <v>611189.49</v>
      </c>
      <c r="J55" s="4">
        <v>12493.46</v>
      </c>
      <c r="K55" s="4">
        <v>1302925</v>
      </c>
      <c r="L55" s="4">
        <v>0</v>
      </c>
      <c r="M55" s="4">
        <v>623682.94999999995</v>
      </c>
      <c r="N55" s="4">
        <v>679242.05</v>
      </c>
      <c r="O55" s="4">
        <v>0</v>
      </c>
      <c r="P55" s="4">
        <v>68634654.239999995</v>
      </c>
      <c r="Q55" s="4">
        <v>68634654.239999995</v>
      </c>
      <c r="R55" s="4">
        <v>856830.91</v>
      </c>
      <c r="S55" s="4">
        <v>0</v>
      </c>
      <c r="T55" s="4">
        <v>0</v>
      </c>
      <c r="U55" s="4">
        <v>2764395.1099998634</v>
      </c>
      <c r="V55" s="4">
        <v>17675.136422220668</v>
      </c>
      <c r="W55" s="4">
        <v>719.35000000000036</v>
      </c>
      <c r="X55" s="4">
        <v>0</v>
      </c>
      <c r="Y55" s="4">
        <v>446094.09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6106.6500000000005</v>
      </c>
      <c r="AJ55" s="4">
        <v>479455.97266837466</v>
      </c>
      <c r="AK55" s="4">
        <v>479455.97266837454</v>
      </c>
      <c r="AL55" s="4">
        <v>11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68634654.239999995</v>
      </c>
      <c r="AS55" s="4">
        <v>0</v>
      </c>
      <c r="AT55" s="4">
        <v>0</v>
      </c>
      <c r="AU55" s="4">
        <v>2764395.1099998634</v>
      </c>
      <c r="AV55" s="4">
        <v>0</v>
      </c>
      <c r="AW55" s="4">
        <v>71399049.34999986</v>
      </c>
      <c r="AX55" s="4">
        <v>0</v>
      </c>
      <c r="AY55" s="4">
        <v>0</v>
      </c>
      <c r="AZ55" s="4">
        <v>36646633.064627685</v>
      </c>
      <c r="BA55" s="4">
        <v>907339.11913979822</v>
      </c>
      <c r="BB55" s="4">
        <v>33845077.166232385</v>
      </c>
      <c r="BC55" s="4">
        <v>71399049.349999875</v>
      </c>
      <c r="BD55" s="4">
        <v>0</v>
      </c>
      <c r="BE55" s="4">
        <v>0</v>
      </c>
      <c r="BF55" s="4">
        <v>1103138.9226683746</v>
      </c>
      <c r="BG55" s="4">
        <v>452920.09</v>
      </c>
      <c r="BH55" s="4">
        <v>0</v>
      </c>
      <c r="BI55" s="4">
        <v>452920.09</v>
      </c>
      <c r="BJ55" s="4">
        <v>650218.83266837453</v>
      </c>
      <c r="BK55" s="4">
        <v>0</v>
      </c>
      <c r="BL55" s="4">
        <v>184642.81163692602</v>
      </c>
      <c r="BM55" s="4">
        <v>465576.0210314485</v>
      </c>
      <c r="BN55" s="4">
        <v>191277.2524805603</v>
      </c>
      <c r="BO55" s="4">
        <v>274298.76855088817</v>
      </c>
      <c r="BP55" s="4">
        <v>3793.8033909431656</v>
      </c>
      <c r="BQ55" s="4">
        <v>270504.96515994502</v>
      </c>
      <c r="BR55" s="4">
        <v>0</v>
      </c>
      <c r="BS55" s="4">
        <v>650218.83266837453</v>
      </c>
      <c r="BT55" s="4">
        <v>650218.83266837441</v>
      </c>
      <c r="BU55" s="4">
        <v>71221460.489999861</v>
      </c>
      <c r="BV55" s="4">
        <v>274307.27392000699</v>
      </c>
      <c r="BW55" s="4">
        <v>3802.3087600619765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</row>
    <row r="56" spans="1:80" hidden="1" outlineLevel="1" x14ac:dyDescent="0.2">
      <c r="A56">
        <f t="shared" si="3"/>
        <v>2012</v>
      </c>
      <c r="B56" s="49">
        <v>41183</v>
      </c>
      <c r="C56" s="4">
        <v>0</v>
      </c>
      <c r="D56" s="4">
        <v>0</v>
      </c>
      <c r="E56" s="4">
        <v>647301.21304615389</v>
      </c>
      <c r="F56" s="4">
        <v>0</v>
      </c>
      <c r="G56" s="4">
        <v>9016.9330461538484</v>
      </c>
      <c r="H56" s="4">
        <v>638284.28</v>
      </c>
      <c r="I56" s="4">
        <v>625570.6</v>
      </c>
      <c r="J56" s="4">
        <v>12713.68</v>
      </c>
      <c r="K56" s="4">
        <v>1059725</v>
      </c>
      <c r="L56" s="4">
        <v>1092.5</v>
      </c>
      <c r="M56" s="4">
        <v>638284.28</v>
      </c>
      <c r="N56" s="4">
        <v>422533.22</v>
      </c>
      <c r="O56" s="4">
        <v>0</v>
      </c>
      <c r="P56" s="4">
        <v>68212121.019999996</v>
      </c>
      <c r="Q56" s="4">
        <v>68212121.019999996</v>
      </c>
      <c r="R56" s="4">
        <v>691096.87</v>
      </c>
      <c r="S56" s="4">
        <v>618533.88</v>
      </c>
      <c r="T56" s="4">
        <v>-2145209.71</v>
      </c>
      <c r="U56" s="4">
        <v>691748.38999986369</v>
      </c>
      <c r="V56" s="4">
        <v>20340.815514105554</v>
      </c>
      <c r="W56" s="4">
        <v>0</v>
      </c>
      <c r="X56" s="4">
        <v>0</v>
      </c>
      <c r="Y56" s="4">
        <v>368628.13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4976.7999999999993</v>
      </c>
      <c r="AJ56" s="4">
        <v>2548172.3885602588</v>
      </c>
      <c r="AK56" s="4">
        <v>2548172.3885602588</v>
      </c>
      <c r="AL56" s="4">
        <v>11.2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68212121.019999996</v>
      </c>
      <c r="AS56" s="4">
        <v>0</v>
      </c>
      <c r="AT56" s="4">
        <v>0</v>
      </c>
      <c r="AU56" s="4">
        <v>691748.38999986369</v>
      </c>
      <c r="AV56" s="4">
        <v>0</v>
      </c>
      <c r="AW56" s="4">
        <v>68903869.409999862</v>
      </c>
      <c r="AX56" s="4">
        <v>0</v>
      </c>
      <c r="AY56" s="4">
        <v>0</v>
      </c>
      <c r="AZ56" s="4">
        <v>35365944.532723583</v>
      </c>
      <c r="BA56" s="4">
        <v>875630.37246227823</v>
      </c>
      <c r="BB56" s="4">
        <v>32662294.504814003</v>
      </c>
      <c r="BC56" s="4">
        <v>68903869.409999862</v>
      </c>
      <c r="BD56" s="4">
        <v>0</v>
      </c>
      <c r="BE56" s="4">
        <v>0</v>
      </c>
      <c r="BF56" s="4">
        <v>3186456.668560259</v>
      </c>
      <c r="BG56" s="4">
        <v>373604.93</v>
      </c>
      <c r="BH56" s="4">
        <v>0</v>
      </c>
      <c r="BI56" s="4">
        <v>373604.93</v>
      </c>
      <c r="BJ56" s="4">
        <v>2812851.7385602589</v>
      </c>
      <c r="BK56" s="4">
        <v>-2145209.71</v>
      </c>
      <c r="BL56" s="4">
        <v>189590.48112225335</v>
      </c>
      <c r="BM56" s="4">
        <v>478051.54743800557</v>
      </c>
      <c r="BN56" s="4">
        <v>196402.6977494302</v>
      </c>
      <c r="BO56" s="4">
        <v>281648.84968857537</v>
      </c>
      <c r="BP56" s="4">
        <v>3803.2631410609879</v>
      </c>
      <c r="BQ56" s="4">
        <v>277845.58654751437</v>
      </c>
      <c r="BR56" s="4">
        <v>0</v>
      </c>
      <c r="BS56" s="4">
        <v>667642.02856025891</v>
      </c>
      <c r="BT56" s="4">
        <v>667642.0285602595</v>
      </c>
      <c r="BU56" s="4">
        <v>71399049.34999986</v>
      </c>
      <c r="BV56" s="4">
        <v>274991.25197563815</v>
      </c>
      <c r="BW56" s="4">
        <v>-2854.3345718762139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</row>
    <row r="57" spans="1:80" hidden="1" outlineLevel="1" x14ac:dyDescent="0.2">
      <c r="A57">
        <f t="shared" si="3"/>
        <v>2012</v>
      </c>
      <c r="B57" s="49">
        <v>41214</v>
      </c>
      <c r="C57" s="4">
        <v>0</v>
      </c>
      <c r="D57" s="4">
        <v>0</v>
      </c>
      <c r="E57" s="4">
        <v>622577.24773846148</v>
      </c>
      <c r="F57" s="4">
        <v>0</v>
      </c>
      <c r="G57" s="4">
        <v>8552.0677384615392</v>
      </c>
      <c r="H57" s="4">
        <v>614025.17999999993</v>
      </c>
      <c r="I57" s="4">
        <v>601966.94999999995</v>
      </c>
      <c r="J57" s="4">
        <v>12058.23</v>
      </c>
      <c r="K57" s="4">
        <v>697300</v>
      </c>
      <c r="L57" s="4">
        <v>24636.43</v>
      </c>
      <c r="M57" s="4">
        <v>614025.17999999993</v>
      </c>
      <c r="N57" s="4">
        <v>107911.25000000012</v>
      </c>
      <c r="O57" s="4">
        <v>0</v>
      </c>
      <c r="P57" s="4">
        <v>68104209.769999996</v>
      </c>
      <c r="Q57" s="4">
        <v>68104209.769999996</v>
      </c>
      <c r="R57" s="4">
        <v>371125.08</v>
      </c>
      <c r="S57" s="4">
        <v>0</v>
      </c>
      <c r="T57" s="4">
        <v>0</v>
      </c>
      <c r="U57" s="4">
        <v>1062873.4699998638</v>
      </c>
      <c r="V57" s="4">
        <v>6425.0651552535401</v>
      </c>
      <c r="W57" s="4">
        <v>0</v>
      </c>
      <c r="X57" s="4">
        <v>0</v>
      </c>
      <c r="Y57" s="4">
        <v>326174.92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5777.59</v>
      </c>
      <c r="AJ57" s="4">
        <v>346929.64289371506</v>
      </c>
      <c r="AK57" s="4">
        <v>346929.64289371506</v>
      </c>
      <c r="AL57" s="4">
        <v>11.4</v>
      </c>
      <c r="AM57" s="4">
        <v>2</v>
      </c>
      <c r="AN57" s="4">
        <v>0</v>
      </c>
      <c r="AO57" s="4">
        <v>0</v>
      </c>
      <c r="AP57" s="4">
        <v>0</v>
      </c>
      <c r="AQ57" s="4">
        <v>0</v>
      </c>
      <c r="AR57" s="4">
        <v>68104209.769999996</v>
      </c>
      <c r="AS57" s="4">
        <v>0</v>
      </c>
      <c r="AT57" s="4">
        <v>0</v>
      </c>
      <c r="AU57" s="4">
        <v>1062873.4699998638</v>
      </c>
      <c r="AV57" s="4">
        <v>0</v>
      </c>
      <c r="AW57" s="4">
        <v>69167083.239999861</v>
      </c>
      <c r="AX57" s="4">
        <v>0</v>
      </c>
      <c r="AY57" s="4">
        <v>0</v>
      </c>
      <c r="AZ57" s="4">
        <v>35501042.979178533</v>
      </c>
      <c r="BA57" s="4">
        <v>878975.29381391825</v>
      </c>
      <c r="BB57" s="4">
        <v>32787064.967007414</v>
      </c>
      <c r="BC57" s="4">
        <v>69167083.239999861</v>
      </c>
      <c r="BD57" s="4">
        <v>0</v>
      </c>
      <c r="BE57" s="4">
        <v>0</v>
      </c>
      <c r="BF57" s="4">
        <v>960954.822893715</v>
      </c>
      <c r="BG57" s="4">
        <v>331952.51</v>
      </c>
      <c r="BH57" s="4">
        <v>0</v>
      </c>
      <c r="BI57" s="4">
        <v>331952.51</v>
      </c>
      <c r="BJ57" s="4">
        <v>629002.31289371499</v>
      </c>
      <c r="BK57" s="4">
        <v>0</v>
      </c>
      <c r="BL57" s="4">
        <v>178617.95097845048</v>
      </c>
      <c r="BM57" s="4">
        <v>450384.36191526451</v>
      </c>
      <c r="BN57" s="4">
        <v>185035.91124926726</v>
      </c>
      <c r="BO57" s="4">
        <v>265348.45066599722</v>
      </c>
      <c r="BP57" s="4">
        <v>3670.35064457105</v>
      </c>
      <c r="BQ57" s="4">
        <v>261678.10002142619</v>
      </c>
      <c r="BR57" s="4">
        <v>0</v>
      </c>
      <c r="BS57" s="4">
        <v>629002.31289371499</v>
      </c>
      <c r="BT57" s="4">
        <v>629002.31289371499</v>
      </c>
      <c r="BU57" s="4">
        <v>68903869.409999862</v>
      </c>
      <c r="BV57" s="4">
        <v>265381.14285161381</v>
      </c>
      <c r="BW57" s="4">
        <v>3703.0428301876236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</row>
    <row r="58" spans="1:80" hidden="1" outlineLevel="1" x14ac:dyDescent="0.2">
      <c r="A58">
        <f t="shared" si="3"/>
        <v>2012</v>
      </c>
      <c r="B58" s="49">
        <v>41244</v>
      </c>
      <c r="C58" s="4">
        <v>0</v>
      </c>
      <c r="D58" s="4">
        <v>0</v>
      </c>
      <c r="E58" s="4">
        <v>642341.54543076921</v>
      </c>
      <c r="F58" s="4">
        <v>0</v>
      </c>
      <c r="G58" s="4">
        <v>8614.1254307692325</v>
      </c>
      <c r="H58" s="4">
        <v>633727.41999999993</v>
      </c>
      <c r="I58" s="4">
        <v>621581.68999999994</v>
      </c>
      <c r="J58" s="4">
        <v>12145.73</v>
      </c>
      <c r="K58" s="4">
        <v>486875</v>
      </c>
      <c r="L58" s="4">
        <v>-87.49</v>
      </c>
      <c r="M58" s="4">
        <v>486787.51</v>
      </c>
      <c r="N58" s="4">
        <v>0</v>
      </c>
      <c r="O58" s="4">
        <v>146939.90999999992</v>
      </c>
      <c r="P58" s="4">
        <v>68104209.769999996</v>
      </c>
      <c r="Q58" s="4">
        <v>68251149.679999992</v>
      </c>
      <c r="R58" s="4">
        <v>225049</v>
      </c>
      <c r="S58" s="4">
        <v>0</v>
      </c>
      <c r="T58" s="4">
        <v>0</v>
      </c>
      <c r="U58" s="4">
        <v>1287922.4699998638</v>
      </c>
      <c r="V58" s="4">
        <v>10092.900940776786</v>
      </c>
      <c r="W58" s="4">
        <v>27513</v>
      </c>
      <c r="X58" s="4">
        <v>0</v>
      </c>
      <c r="Y58" s="4">
        <v>261826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3961.6600000000003</v>
      </c>
      <c r="AJ58" s="4">
        <v>312007.68637154606</v>
      </c>
      <c r="AK58" s="4">
        <v>312007.68637154601</v>
      </c>
      <c r="AL58" s="4">
        <v>11.6</v>
      </c>
      <c r="AM58" s="4">
        <v>2</v>
      </c>
      <c r="AN58" s="4">
        <v>0</v>
      </c>
      <c r="AO58" s="4">
        <v>0</v>
      </c>
      <c r="AP58" s="4">
        <v>0</v>
      </c>
      <c r="AQ58" s="4">
        <v>0</v>
      </c>
      <c r="AR58" s="4">
        <v>68104209.769999996</v>
      </c>
      <c r="AS58" s="4">
        <v>0</v>
      </c>
      <c r="AT58" s="4">
        <v>0</v>
      </c>
      <c r="AU58" s="4">
        <v>1287922.4699998638</v>
      </c>
      <c r="AV58" s="4">
        <v>146939.90999999992</v>
      </c>
      <c r="AW58" s="4">
        <v>69539072.149999857</v>
      </c>
      <c r="AX58" s="4">
        <v>0</v>
      </c>
      <c r="AY58" s="4">
        <v>0</v>
      </c>
      <c r="AZ58" s="4">
        <v>35691971.867069684</v>
      </c>
      <c r="BA58" s="4">
        <v>883702.52888219827</v>
      </c>
      <c r="BB58" s="4">
        <v>32963397.754047982</v>
      </c>
      <c r="BC58" s="4">
        <v>69539072.149999857</v>
      </c>
      <c r="BD58" s="4">
        <v>0</v>
      </c>
      <c r="BE58" s="4">
        <v>0</v>
      </c>
      <c r="BF58" s="4">
        <v>945735.10637154593</v>
      </c>
      <c r="BG58" s="4">
        <v>293300.65999999997</v>
      </c>
      <c r="BH58" s="4">
        <v>0</v>
      </c>
      <c r="BI58" s="4">
        <v>293300.65999999997</v>
      </c>
      <c r="BJ58" s="4">
        <v>652434.44637154602</v>
      </c>
      <c r="BK58" s="4">
        <v>0</v>
      </c>
      <c r="BL58" s="4">
        <v>185271.98003854865</v>
      </c>
      <c r="BM58" s="4">
        <v>467162.46633299737</v>
      </c>
      <c r="BN58" s="4">
        <v>191929.02766824863</v>
      </c>
      <c r="BO58" s="4">
        <v>275233.43866474874</v>
      </c>
      <c r="BP58" s="4">
        <v>3684.3714399033411</v>
      </c>
      <c r="BQ58" s="4">
        <v>271549.06722484541</v>
      </c>
      <c r="BR58" s="4">
        <v>0</v>
      </c>
      <c r="BS58" s="4">
        <v>652434.44637154602</v>
      </c>
      <c r="BT58" s="4">
        <v>652434.44637154602</v>
      </c>
      <c r="BU58" s="4">
        <v>69167083.239999861</v>
      </c>
      <c r="BV58" s="4">
        <v>266394.90285693522</v>
      </c>
      <c r="BW58" s="4">
        <v>-5154.1643679101835</v>
      </c>
      <c r="BX58" s="4">
        <v>0</v>
      </c>
      <c r="BY58" s="4">
        <v>0</v>
      </c>
      <c r="BZ58" s="4">
        <v>0</v>
      </c>
      <c r="CA58" s="4">
        <v>0</v>
      </c>
      <c r="CB58" s="4">
        <v>0</v>
      </c>
    </row>
    <row r="59" spans="1:80" hidden="1" outlineLevel="1" x14ac:dyDescent="0.2">
      <c r="A59">
        <f t="shared" si="3"/>
        <v>2013</v>
      </c>
      <c r="B59" s="49">
        <v>41275</v>
      </c>
      <c r="C59" s="4">
        <v>0</v>
      </c>
      <c r="D59" s="4">
        <v>0</v>
      </c>
      <c r="E59" s="4">
        <v>643886.38224615378</v>
      </c>
      <c r="F59" s="4">
        <v>0</v>
      </c>
      <c r="G59" s="4">
        <v>8651.4522461538472</v>
      </c>
      <c r="H59" s="4">
        <v>635234.92999999993</v>
      </c>
      <c r="I59" s="4">
        <v>623036.56999999995</v>
      </c>
      <c r="J59" s="4">
        <v>12198.36</v>
      </c>
      <c r="K59" s="4">
        <v>407075</v>
      </c>
      <c r="L59" s="4">
        <v>95</v>
      </c>
      <c r="M59" s="4">
        <v>407170</v>
      </c>
      <c r="N59" s="4">
        <v>0</v>
      </c>
      <c r="O59" s="4">
        <v>375004.83999999985</v>
      </c>
      <c r="P59" s="4">
        <v>68104209.769999996</v>
      </c>
      <c r="Q59" s="4">
        <v>68479214.609999999</v>
      </c>
      <c r="R59" s="4">
        <v>184306.42</v>
      </c>
      <c r="S59" s="4">
        <v>0</v>
      </c>
      <c r="T59" s="4">
        <v>0</v>
      </c>
      <c r="U59" s="4">
        <v>1472228.8899998637</v>
      </c>
      <c r="V59" s="4">
        <v>12204.037270261717</v>
      </c>
      <c r="W59" s="4">
        <v>0</v>
      </c>
      <c r="X59" s="4">
        <v>0</v>
      </c>
      <c r="Y59" s="4">
        <v>222768.58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6577.38</v>
      </c>
      <c r="AJ59" s="4">
        <v>250201.44951641554</v>
      </c>
      <c r="AK59" s="4">
        <v>250201.44951641557</v>
      </c>
      <c r="AL59" s="4">
        <v>11.8</v>
      </c>
      <c r="AM59" s="4">
        <v>2</v>
      </c>
      <c r="AN59" s="4">
        <v>0</v>
      </c>
      <c r="AO59" s="4">
        <v>0</v>
      </c>
      <c r="AP59" s="4">
        <v>0</v>
      </c>
      <c r="AQ59" s="4">
        <v>0</v>
      </c>
      <c r="AR59" s="4">
        <v>68104209.769999996</v>
      </c>
      <c r="AS59" s="4">
        <v>0</v>
      </c>
      <c r="AT59" s="4">
        <v>0</v>
      </c>
      <c r="AU59" s="4">
        <v>1472228.8899998637</v>
      </c>
      <c r="AV59" s="4">
        <v>375004.83999999985</v>
      </c>
      <c r="AW59" s="4">
        <v>69951443.499999866</v>
      </c>
      <c r="AX59" s="4">
        <v>0</v>
      </c>
      <c r="AY59" s="4">
        <v>0</v>
      </c>
      <c r="AZ59" s="4">
        <v>35903627.648027435</v>
      </c>
      <c r="BA59" s="4">
        <v>888942.94399799837</v>
      </c>
      <c r="BB59" s="4">
        <v>33158872.907974433</v>
      </c>
      <c r="BC59" s="4">
        <v>69951443.499999866</v>
      </c>
      <c r="BD59" s="4">
        <v>0</v>
      </c>
      <c r="BE59" s="4">
        <v>0</v>
      </c>
      <c r="BF59" s="4">
        <v>885436.37951641553</v>
      </c>
      <c r="BG59" s="4">
        <v>229345.96</v>
      </c>
      <c r="BH59" s="4">
        <v>0</v>
      </c>
      <c r="BI59" s="4">
        <v>229345.96</v>
      </c>
      <c r="BJ59" s="4">
        <v>656090.41951641557</v>
      </c>
      <c r="BK59" s="4">
        <v>0</v>
      </c>
      <c r="BL59" s="4">
        <v>186310.16768680167</v>
      </c>
      <c r="BM59" s="4">
        <v>469780.25182961393</v>
      </c>
      <c r="BN59" s="4">
        <v>193004.51866167859</v>
      </c>
      <c r="BO59" s="4">
        <v>276775.73316793534</v>
      </c>
      <c r="BP59" s="4">
        <v>3704.1864335645478</v>
      </c>
      <c r="BQ59" s="4">
        <v>273071.54673437082</v>
      </c>
      <c r="BR59" s="4">
        <v>0</v>
      </c>
      <c r="BS59" s="4">
        <v>656090.41951641557</v>
      </c>
      <c r="BT59" s="4">
        <v>656090.41951641545</v>
      </c>
      <c r="BU59" s="4">
        <v>69539072.149999857</v>
      </c>
      <c r="BV59" s="4">
        <v>267827.60675163986</v>
      </c>
      <c r="BW59" s="4">
        <v>-5243.9399827309535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</row>
    <row r="60" spans="1:80" hidden="1" outlineLevel="1" x14ac:dyDescent="0.2">
      <c r="A60">
        <f t="shared" si="3"/>
        <v>2013</v>
      </c>
      <c r="B60" s="49">
        <v>41306</v>
      </c>
      <c r="C60" s="4">
        <v>0</v>
      </c>
      <c r="D60" s="4">
        <v>0</v>
      </c>
      <c r="E60" s="4">
        <v>583481.71489230776</v>
      </c>
      <c r="F60" s="4">
        <v>0</v>
      </c>
      <c r="G60" s="4">
        <v>7763.1548923076925</v>
      </c>
      <c r="H60" s="4">
        <v>575718.56000000006</v>
      </c>
      <c r="I60" s="4">
        <v>564772.68000000005</v>
      </c>
      <c r="J60" s="4">
        <v>10945.88</v>
      </c>
      <c r="K60" s="4">
        <v>455525</v>
      </c>
      <c r="L60" s="4">
        <v>1377.5</v>
      </c>
      <c r="M60" s="4">
        <v>456902.5</v>
      </c>
      <c r="N60" s="4">
        <v>0</v>
      </c>
      <c r="O60" s="4">
        <v>493820.89999999991</v>
      </c>
      <c r="P60" s="4">
        <v>68104209.769999996</v>
      </c>
      <c r="Q60" s="4">
        <v>68598030.670000002</v>
      </c>
      <c r="R60" s="4">
        <v>218843.8</v>
      </c>
      <c r="S60" s="4">
        <v>0</v>
      </c>
      <c r="T60" s="4">
        <v>0</v>
      </c>
      <c r="U60" s="4">
        <v>1691072.6899998637</v>
      </c>
      <c r="V60" s="4">
        <v>12609.738680842665</v>
      </c>
      <c r="W60" s="4">
        <v>0</v>
      </c>
      <c r="X60" s="4">
        <v>0</v>
      </c>
      <c r="Y60" s="4">
        <v>236681.2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6580.77</v>
      </c>
      <c r="AJ60" s="4">
        <v>263634.86357315042</v>
      </c>
      <c r="AK60" s="4">
        <v>263634.86357315036</v>
      </c>
      <c r="AL60" s="4">
        <v>12</v>
      </c>
      <c r="AM60" s="4">
        <v>2</v>
      </c>
      <c r="AN60" s="4">
        <v>0</v>
      </c>
      <c r="AO60" s="4">
        <v>0</v>
      </c>
      <c r="AP60" s="4">
        <v>0</v>
      </c>
      <c r="AQ60" s="4">
        <v>0</v>
      </c>
      <c r="AR60" s="4">
        <v>68104209.769999996</v>
      </c>
      <c r="AS60" s="4">
        <v>0</v>
      </c>
      <c r="AT60" s="4">
        <v>0</v>
      </c>
      <c r="AU60" s="4">
        <v>1691072.6899998637</v>
      </c>
      <c r="AV60" s="4">
        <v>493820.89999999991</v>
      </c>
      <c r="AW60" s="4">
        <v>70289103.359999865</v>
      </c>
      <c r="AX60" s="4">
        <v>0</v>
      </c>
      <c r="AY60" s="4">
        <v>0</v>
      </c>
      <c r="AZ60" s="4">
        <v>36076936.636070333</v>
      </c>
      <c r="BA60" s="4">
        <v>893233.92549887835</v>
      </c>
      <c r="BB60" s="4">
        <v>33318932.798430655</v>
      </c>
      <c r="BC60" s="4">
        <v>70289103.359999865</v>
      </c>
      <c r="BD60" s="4">
        <v>0</v>
      </c>
      <c r="BE60" s="4">
        <v>0</v>
      </c>
      <c r="BF60" s="4">
        <v>839353.42357315053</v>
      </c>
      <c r="BG60" s="4">
        <v>243261.97</v>
      </c>
      <c r="BH60" s="4">
        <v>0</v>
      </c>
      <c r="BI60" s="4">
        <v>243261.97</v>
      </c>
      <c r="BJ60" s="4">
        <v>596091.45357315056</v>
      </c>
      <c r="BK60" s="4">
        <v>0</v>
      </c>
      <c r="BL60" s="4">
        <v>169272.24566659646</v>
      </c>
      <c r="BM60" s="4">
        <v>426819.2079065541</v>
      </c>
      <c r="BN60" s="4">
        <v>175354.40337632867</v>
      </c>
      <c r="BO60" s="4">
        <v>251464.80453022543</v>
      </c>
      <c r="BP60" s="4">
        <v>3726.1525069249433</v>
      </c>
      <c r="BQ60" s="4">
        <v>247738.6520233005</v>
      </c>
      <c r="BR60" s="4">
        <v>0</v>
      </c>
      <c r="BS60" s="4">
        <v>596091.45357315056</v>
      </c>
      <c r="BT60" s="4">
        <v>596091.45357315044</v>
      </c>
      <c r="BU60" s="4">
        <v>69951443.499999866</v>
      </c>
      <c r="BV60" s="4">
        <v>269415.84237729228</v>
      </c>
      <c r="BW60" s="4">
        <v>21677.190353991784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</row>
    <row r="61" spans="1:80" hidden="1" outlineLevel="1" x14ac:dyDescent="0.2">
      <c r="A61">
        <f t="shared" si="3"/>
        <v>2013</v>
      </c>
      <c r="B61" s="49">
        <v>41334</v>
      </c>
      <c r="C61" s="4">
        <v>0</v>
      </c>
      <c r="D61" s="4">
        <v>0</v>
      </c>
      <c r="E61" s="4">
        <v>647121.40630769229</v>
      </c>
      <c r="F61" s="4">
        <v>0</v>
      </c>
      <c r="G61" s="4">
        <v>8528.2163076923098</v>
      </c>
      <c r="H61" s="4">
        <v>638593.18999999994</v>
      </c>
      <c r="I61" s="4">
        <v>626568.59</v>
      </c>
      <c r="J61" s="4">
        <v>12024.6</v>
      </c>
      <c r="K61" s="4">
        <v>532475</v>
      </c>
      <c r="L61" s="4">
        <v>47.5</v>
      </c>
      <c r="M61" s="4">
        <v>532522.5</v>
      </c>
      <c r="N61" s="4">
        <v>0</v>
      </c>
      <c r="O61" s="4">
        <v>599891.58999999985</v>
      </c>
      <c r="P61" s="4">
        <v>68104209.769999996</v>
      </c>
      <c r="Q61" s="4">
        <v>68704101.359999999</v>
      </c>
      <c r="R61" s="4">
        <v>234154.48</v>
      </c>
      <c r="S61" s="4">
        <v>732545.4</v>
      </c>
      <c r="T61" s="4">
        <v>-957875.7699999999</v>
      </c>
      <c r="U61" s="4">
        <v>234805.99999986368</v>
      </c>
      <c r="V61" s="4">
        <v>12365.908043513771</v>
      </c>
      <c r="W61" s="4">
        <v>7360</v>
      </c>
      <c r="X61" s="4">
        <v>0</v>
      </c>
      <c r="Y61" s="4">
        <v>298320.52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6960.81</v>
      </c>
      <c r="AJ61" s="4">
        <v>1291411.2243512061</v>
      </c>
      <c r="AK61" s="4">
        <v>1291411.2243512061</v>
      </c>
      <c r="AL61" s="4">
        <v>12.2</v>
      </c>
      <c r="AM61" s="4">
        <v>1</v>
      </c>
      <c r="AN61" s="4">
        <v>0</v>
      </c>
      <c r="AO61" s="4">
        <v>0</v>
      </c>
      <c r="AP61" s="4">
        <v>0</v>
      </c>
      <c r="AQ61" s="4">
        <v>0</v>
      </c>
      <c r="AR61" s="4">
        <v>68104209.769999996</v>
      </c>
      <c r="AS61" s="4">
        <v>0</v>
      </c>
      <c r="AT61" s="4">
        <v>0</v>
      </c>
      <c r="AU61" s="4">
        <v>234805.99999986368</v>
      </c>
      <c r="AV61" s="4">
        <v>599891.58999999985</v>
      </c>
      <c r="AW61" s="4">
        <v>68938907.359999865</v>
      </c>
      <c r="AX61" s="4">
        <v>0</v>
      </c>
      <c r="AY61" s="4">
        <v>0</v>
      </c>
      <c r="AZ61" s="4">
        <v>35383928.286130339</v>
      </c>
      <c r="BA61" s="4">
        <v>876075.63473087829</v>
      </c>
      <c r="BB61" s="4">
        <v>32678903.439138655</v>
      </c>
      <c r="BC61" s="4">
        <v>68938907.359999865</v>
      </c>
      <c r="BD61" s="4">
        <v>0</v>
      </c>
      <c r="BE61" s="4">
        <v>0</v>
      </c>
      <c r="BF61" s="4">
        <v>1930004.414351206</v>
      </c>
      <c r="BG61" s="4">
        <v>312641.33</v>
      </c>
      <c r="BH61" s="4">
        <v>0</v>
      </c>
      <c r="BI61" s="4">
        <v>312641.33</v>
      </c>
      <c r="BJ61" s="4">
        <v>1617363.084351206</v>
      </c>
      <c r="BK61" s="4">
        <v>-957875.7699999999</v>
      </c>
      <c r="BL61" s="4">
        <v>187274.78479971533</v>
      </c>
      <c r="BM61" s="4">
        <v>472212.52955149073</v>
      </c>
      <c r="BN61" s="4">
        <v>194003.79564093443</v>
      </c>
      <c r="BO61" s="4">
        <v>278208.7339105563</v>
      </c>
      <c r="BP61" s="4">
        <v>3744.1388710494648</v>
      </c>
      <c r="BQ61" s="4">
        <v>274464.59503950685</v>
      </c>
      <c r="BR61" s="4">
        <v>0</v>
      </c>
      <c r="BS61" s="4">
        <v>659487.31435120606</v>
      </c>
      <c r="BT61" s="4">
        <v>659487.31435120606</v>
      </c>
      <c r="BU61" s="4">
        <v>70289103.359999865</v>
      </c>
      <c r="BV61" s="4">
        <v>270716.32898724912</v>
      </c>
      <c r="BW61" s="4">
        <v>-3748.2660522577353</v>
      </c>
      <c r="BX61" s="4">
        <v>0</v>
      </c>
      <c r="BY61" s="4">
        <v>0</v>
      </c>
      <c r="BZ61" s="4">
        <v>0</v>
      </c>
      <c r="CA61" s="4">
        <v>0</v>
      </c>
      <c r="CB61" s="4">
        <v>0</v>
      </c>
    </row>
    <row r="62" spans="1:80" hidden="1" outlineLevel="1" x14ac:dyDescent="0.2">
      <c r="A62">
        <f t="shared" si="3"/>
        <v>2013</v>
      </c>
      <c r="B62" s="49">
        <v>41365</v>
      </c>
      <c r="C62" s="4">
        <v>0</v>
      </c>
      <c r="D62" s="4">
        <v>0</v>
      </c>
      <c r="E62" s="4">
        <v>627023.25793846161</v>
      </c>
      <c r="F62" s="4">
        <v>0</v>
      </c>
      <c r="G62" s="4">
        <v>8205.4879384615397</v>
      </c>
      <c r="H62" s="4">
        <v>618817.77</v>
      </c>
      <c r="I62" s="4">
        <v>607248.21</v>
      </c>
      <c r="J62" s="4">
        <v>11569.56</v>
      </c>
      <c r="K62" s="4">
        <v>1138575</v>
      </c>
      <c r="L62" s="4">
        <v>190</v>
      </c>
      <c r="M62" s="4">
        <v>1138765</v>
      </c>
      <c r="N62" s="4">
        <v>0</v>
      </c>
      <c r="O62" s="4">
        <v>79944.35999999987</v>
      </c>
      <c r="P62" s="4">
        <v>68104209.769999996</v>
      </c>
      <c r="Q62" s="4">
        <v>68184154.129999995</v>
      </c>
      <c r="R62" s="4">
        <v>468781.29</v>
      </c>
      <c r="S62" s="4">
        <v>0</v>
      </c>
      <c r="T62" s="4">
        <v>0</v>
      </c>
      <c r="U62" s="4">
        <v>703587.2899998636</v>
      </c>
      <c r="V62" s="4">
        <v>2282.2175362425801</v>
      </c>
      <c r="W62" s="4">
        <v>0</v>
      </c>
      <c r="X62" s="4">
        <v>0</v>
      </c>
      <c r="Y62" s="4">
        <v>669793.71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6798.2999999999993</v>
      </c>
      <c r="AJ62" s="4">
        <v>687079.71547470416</v>
      </c>
      <c r="AK62" s="4">
        <v>687079.71547470416</v>
      </c>
      <c r="AL62" s="4">
        <v>12.4</v>
      </c>
      <c r="AM62" s="4">
        <v>2</v>
      </c>
      <c r="AN62" s="4">
        <v>0</v>
      </c>
      <c r="AO62" s="4">
        <v>0</v>
      </c>
      <c r="AP62" s="4">
        <v>0</v>
      </c>
      <c r="AQ62" s="4">
        <v>0</v>
      </c>
      <c r="AR62" s="4">
        <v>68104209.769999996</v>
      </c>
      <c r="AS62" s="4">
        <v>0</v>
      </c>
      <c r="AT62" s="4">
        <v>0</v>
      </c>
      <c r="AU62" s="4">
        <v>703587.2899998636</v>
      </c>
      <c r="AV62" s="4">
        <v>79944.35999999987</v>
      </c>
      <c r="AW62" s="4">
        <v>68887741.419999853</v>
      </c>
      <c r="AX62" s="4">
        <v>0</v>
      </c>
      <c r="AY62" s="4">
        <v>0</v>
      </c>
      <c r="AZ62" s="4">
        <v>35357666.599936232</v>
      </c>
      <c r="BA62" s="4">
        <v>875425.41796535812</v>
      </c>
      <c r="BB62" s="4">
        <v>32654649.402098268</v>
      </c>
      <c r="BC62" s="4">
        <v>68887741.419999868</v>
      </c>
      <c r="BD62" s="4">
        <v>0</v>
      </c>
      <c r="BE62" s="4">
        <v>0</v>
      </c>
      <c r="BF62" s="4">
        <v>1305897.4854747043</v>
      </c>
      <c r="BG62" s="4">
        <v>676592.01</v>
      </c>
      <c r="BH62" s="4">
        <v>0</v>
      </c>
      <c r="BI62" s="4">
        <v>676592.01</v>
      </c>
      <c r="BJ62" s="4">
        <v>629305.47547470429</v>
      </c>
      <c r="BK62" s="4">
        <v>0</v>
      </c>
      <c r="BL62" s="4">
        <v>178704.04013570736</v>
      </c>
      <c r="BM62" s="4">
        <v>450601.43533899693</v>
      </c>
      <c r="BN62" s="4">
        <v>185125.0936946735</v>
      </c>
      <c r="BO62" s="4">
        <v>265476.34164432343</v>
      </c>
      <c r="BP62" s="4">
        <v>3672.217035580265</v>
      </c>
      <c r="BQ62" s="4">
        <v>261804.12460874318</v>
      </c>
      <c r="BR62" s="4">
        <v>0</v>
      </c>
      <c r="BS62" s="4">
        <v>629305.47547470429</v>
      </c>
      <c r="BT62" s="4">
        <v>629305.47547470417</v>
      </c>
      <c r="BU62" s="4">
        <v>68938907.359999865</v>
      </c>
      <c r="BV62" s="4">
        <v>265516.09044300159</v>
      </c>
      <c r="BW62" s="4">
        <v>3711.9658342584153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</row>
    <row r="63" spans="1:80" hidden="1" outlineLevel="1" x14ac:dyDescent="0.2">
      <c r="A63">
        <f t="shared" si="3"/>
        <v>2013</v>
      </c>
      <c r="B63" s="49">
        <v>41395</v>
      </c>
      <c r="C63" s="4">
        <v>0</v>
      </c>
      <c r="D63" s="4">
        <v>0</v>
      </c>
      <c r="E63" s="4">
        <v>642982.32538461545</v>
      </c>
      <c r="F63" s="4">
        <v>0</v>
      </c>
      <c r="G63" s="4">
        <v>8366.795384615385</v>
      </c>
      <c r="H63" s="4">
        <v>634615.53</v>
      </c>
      <c r="I63" s="4">
        <v>622818.53</v>
      </c>
      <c r="J63" s="4">
        <v>11797</v>
      </c>
      <c r="K63" s="4">
        <v>1274425</v>
      </c>
      <c r="L63" s="4">
        <v>1852.5</v>
      </c>
      <c r="M63" s="4">
        <v>714559.8899999999</v>
      </c>
      <c r="N63" s="4">
        <v>561717.6100000001</v>
      </c>
      <c r="O63" s="4">
        <v>0</v>
      </c>
      <c r="P63" s="4">
        <v>67542492.159999996</v>
      </c>
      <c r="Q63" s="4">
        <v>67542492.159999996</v>
      </c>
      <c r="R63" s="4">
        <v>510601.73</v>
      </c>
      <c r="S63" s="4">
        <v>505853.21999998041</v>
      </c>
      <c r="T63" s="4">
        <v>-197082.55000003567</v>
      </c>
      <c r="U63" s="4">
        <v>511253.2499998475</v>
      </c>
      <c r="V63" s="4">
        <v>3295.0307896891131</v>
      </c>
      <c r="W63" s="4">
        <v>7744</v>
      </c>
      <c r="X63" s="4">
        <v>0</v>
      </c>
      <c r="Y63" s="4">
        <v>763823.27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8304.5</v>
      </c>
      <c r="AJ63" s="4">
        <v>988616.14617434028</v>
      </c>
      <c r="AK63" s="4">
        <v>988616.14617434016</v>
      </c>
      <c r="AL63" s="4">
        <v>12.6</v>
      </c>
      <c r="AM63" s="4">
        <v>2</v>
      </c>
      <c r="AN63" s="4">
        <v>0</v>
      </c>
      <c r="AO63" s="4">
        <v>0</v>
      </c>
      <c r="AP63" s="4">
        <v>0</v>
      </c>
      <c r="AQ63" s="4">
        <v>0</v>
      </c>
      <c r="AR63" s="4">
        <v>67542492.159999996</v>
      </c>
      <c r="AS63" s="4">
        <v>0</v>
      </c>
      <c r="AT63" s="4">
        <v>0</v>
      </c>
      <c r="AU63" s="4">
        <v>511253.2499998475</v>
      </c>
      <c r="AV63" s="4">
        <v>0</v>
      </c>
      <c r="AW63" s="4">
        <v>68053745.409999847</v>
      </c>
      <c r="AX63" s="4">
        <v>0</v>
      </c>
      <c r="AY63" s="4">
        <v>0</v>
      </c>
      <c r="AZ63" s="4">
        <v>34929605.637863576</v>
      </c>
      <c r="BA63" s="4">
        <v>864826.99667027814</v>
      </c>
      <c r="BB63" s="4">
        <v>32259312.775465995</v>
      </c>
      <c r="BC63" s="4">
        <v>68053745.409999847</v>
      </c>
      <c r="BD63" s="4">
        <v>0</v>
      </c>
      <c r="BE63" s="4">
        <v>0</v>
      </c>
      <c r="BF63" s="4">
        <v>1623231.6761743403</v>
      </c>
      <c r="BG63" s="4">
        <v>779871.77</v>
      </c>
      <c r="BH63" s="4">
        <v>0</v>
      </c>
      <c r="BI63" s="4">
        <v>779871.77</v>
      </c>
      <c r="BJ63" s="4">
        <v>843359.90617434029</v>
      </c>
      <c r="BK63" s="4">
        <v>-197082.55000003567</v>
      </c>
      <c r="BL63" s="4">
        <v>183523.54952807675</v>
      </c>
      <c r="BM63" s="4">
        <v>462753.80664622784</v>
      </c>
      <c r="BN63" s="4">
        <v>190117.77392253623</v>
      </c>
      <c r="BO63" s="4">
        <v>272636.03272369161</v>
      </c>
      <c r="BP63" s="4">
        <v>3669.4915436381266</v>
      </c>
      <c r="BQ63" s="4">
        <v>268966.54118005349</v>
      </c>
      <c r="BR63" s="4">
        <v>0</v>
      </c>
      <c r="BS63" s="4">
        <v>646277.35617430462</v>
      </c>
      <c r="BT63" s="4">
        <v>646277.35617430462</v>
      </c>
      <c r="BU63" s="4">
        <v>68887741.419999853</v>
      </c>
      <c r="BV63" s="4">
        <v>265319.02639204846</v>
      </c>
      <c r="BW63" s="4">
        <v>-3647.5147880050354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</row>
    <row r="64" spans="1:80" hidden="1" outlineLevel="1" x14ac:dyDescent="0.2">
      <c r="A64">
        <f t="shared" si="3"/>
        <v>2013</v>
      </c>
      <c r="B64" s="49">
        <v>41426</v>
      </c>
      <c r="C64" s="4">
        <v>0</v>
      </c>
      <c r="D64" s="4">
        <v>0</v>
      </c>
      <c r="E64" s="4">
        <v>616341.85587692307</v>
      </c>
      <c r="F64" s="4">
        <v>0</v>
      </c>
      <c r="G64" s="4">
        <v>7942.4058769230787</v>
      </c>
      <c r="H64" s="4">
        <v>608399.44999999995</v>
      </c>
      <c r="I64" s="4">
        <v>597200.82999999996</v>
      </c>
      <c r="J64" s="4">
        <v>11198.62</v>
      </c>
      <c r="K64" s="4">
        <v>1365150</v>
      </c>
      <c r="L64" s="4">
        <v>23672</v>
      </c>
      <c r="M64" s="4">
        <v>608399.44999999995</v>
      </c>
      <c r="N64" s="4">
        <v>780422.55</v>
      </c>
      <c r="O64" s="4">
        <v>0</v>
      </c>
      <c r="P64" s="4">
        <v>66762069.609999999</v>
      </c>
      <c r="Q64" s="4">
        <v>66762069.609999999</v>
      </c>
      <c r="R64" s="4">
        <v>536460.84</v>
      </c>
      <c r="S64" s="4">
        <v>0</v>
      </c>
      <c r="T64" s="4">
        <v>0</v>
      </c>
      <c r="U64" s="4">
        <v>1047714.0899998475</v>
      </c>
      <c r="V64" s="4">
        <v>4827.1980355713467</v>
      </c>
      <c r="W64" s="4">
        <v>-393.3</v>
      </c>
      <c r="X64" s="4">
        <v>0</v>
      </c>
      <c r="Y64" s="4">
        <v>828689.16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7803.58</v>
      </c>
      <c r="AJ64" s="4">
        <v>848869.04391249444</v>
      </c>
      <c r="AK64" s="4">
        <v>848869.04391249444</v>
      </c>
      <c r="AL64" s="4">
        <v>12.8</v>
      </c>
      <c r="AM64" s="4">
        <v>2</v>
      </c>
      <c r="AN64" s="4">
        <v>0</v>
      </c>
      <c r="AO64" s="4">
        <v>0</v>
      </c>
      <c r="AP64" s="4">
        <v>0</v>
      </c>
      <c r="AQ64" s="4">
        <v>0</v>
      </c>
      <c r="AR64" s="4">
        <v>66762069.609999999</v>
      </c>
      <c r="AS64" s="4">
        <v>0</v>
      </c>
      <c r="AT64" s="4">
        <v>0</v>
      </c>
      <c r="AU64" s="4">
        <v>1047714.0899998475</v>
      </c>
      <c r="AV64" s="4">
        <v>0</v>
      </c>
      <c r="AW64" s="4">
        <v>67809783.699999854</v>
      </c>
      <c r="AX64" s="4">
        <v>0</v>
      </c>
      <c r="AY64" s="4">
        <v>0</v>
      </c>
      <c r="AZ64" s="4">
        <v>34804388.630780429</v>
      </c>
      <c r="BA64" s="4">
        <v>861726.73125959816</v>
      </c>
      <c r="BB64" s="4">
        <v>32143668.33795983</v>
      </c>
      <c r="BC64" s="4">
        <v>67809783.699999854</v>
      </c>
      <c r="BD64" s="4">
        <v>0</v>
      </c>
      <c r="BE64" s="4">
        <v>0</v>
      </c>
      <c r="BF64" s="4">
        <v>1457268.4939124943</v>
      </c>
      <c r="BG64" s="4">
        <v>836099.44000000006</v>
      </c>
      <c r="BH64" s="4">
        <v>0</v>
      </c>
      <c r="BI64" s="4">
        <v>836099.44000000006</v>
      </c>
      <c r="BJ64" s="4">
        <v>621169.05391249422</v>
      </c>
      <c r="BK64" s="4">
        <v>0</v>
      </c>
      <c r="BL64" s="4">
        <v>176393.53838086815</v>
      </c>
      <c r="BM64" s="4">
        <v>444775.51553162606</v>
      </c>
      <c r="BN64" s="4">
        <v>182731.57280101324</v>
      </c>
      <c r="BO64" s="4">
        <v>262043.94273061282</v>
      </c>
      <c r="BP64" s="4">
        <v>3625.066494376249</v>
      </c>
      <c r="BQ64" s="4">
        <v>258418.87623623657</v>
      </c>
      <c r="BR64" s="4">
        <v>0</v>
      </c>
      <c r="BS64" s="4">
        <v>621169.05391249422</v>
      </c>
      <c r="BT64" s="4">
        <v>621169.05391249445</v>
      </c>
      <c r="BU64" s="4">
        <v>68053745.409999847</v>
      </c>
      <c r="BV64" s="4">
        <v>262106.91630066125</v>
      </c>
      <c r="BW64" s="4">
        <v>3688.0400644246838</v>
      </c>
      <c r="BX64" s="4">
        <v>0</v>
      </c>
      <c r="BY64" s="4">
        <v>0</v>
      </c>
      <c r="BZ64" s="4">
        <v>0</v>
      </c>
      <c r="CA64" s="4">
        <v>0</v>
      </c>
      <c r="CB64" s="4">
        <v>0</v>
      </c>
    </row>
    <row r="65" spans="1:80" hidden="1" outlineLevel="1" x14ac:dyDescent="0.2">
      <c r="A65">
        <f t="shared" si="3"/>
        <v>2013</v>
      </c>
      <c r="B65" s="49">
        <v>41456</v>
      </c>
      <c r="C65" s="4">
        <v>0</v>
      </c>
      <c r="D65" s="4">
        <v>0</v>
      </c>
      <c r="E65" s="4">
        <v>629513.8698153845</v>
      </c>
      <c r="F65" s="4">
        <v>0</v>
      </c>
      <c r="G65" s="4">
        <v>8032.4498153846162</v>
      </c>
      <c r="H65" s="4">
        <v>621481.41999999993</v>
      </c>
      <c r="I65" s="4">
        <v>610155.84</v>
      </c>
      <c r="J65" s="4">
        <v>11325.58</v>
      </c>
      <c r="K65" s="4">
        <v>1393175</v>
      </c>
      <c r="L65" s="4">
        <v>8977.5</v>
      </c>
      <c r="M65" s="4">
        <v>621481.41999999993</v>
      </c>
      <c r="N65" s="4">
        <v>780671.08000000007</v>
      </c>
      <c r="O65" s="4">
        <v>0</v>
      </c>
      <c r="P65" s="4">
        <v>65981398.530000001</v>
      </c>
      <c r="Q65" s="4">
        <v>65981398.530000001</v>
      </c>
      <c r="R65" s="4">
        <v>540493.24</v>
      </c>
      <c r="S65" s="4">
        <v>707961.8</v>
      </c>
      <c r="T65" s="4">
        <v>-339100.7699999999</v>
      </c>
      <c r="U65" s="4">
        <v>541144.75999984739</v>
      </c>
      <c r="V65" s="4">
        <v>7341.7159437165119</v>
      </c>
      <c r="W65" s="4">
        <v>7336</v>
      </c>
      <c r="X65" s="4">
        <v>0</v>
      </c>
      <c r="Y65" s="4">
        <v>852681.76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6608.75</v>
      </c>
      <c r="AJ65" s="4">
        <v>1221101.4457591011</v>
      </c>
      <c r="AK65" s="4">
        <v>1221101.4457591011</v>
      </c>
      <c r="AL65" s="4">
        <v>13</v>
      </c>
      <c r="AM65" s="4">
        <v>2</v>
      </c>
      <c r="AN65" s="4">
        <v>0</v>
      </c>
      <c r="AO65" s="4">
        <v>0</v>
      </c>
      <c r="AP65" s="4">
        <v>0</v>
      </c>
      <c r="AQ65" s="4">
        <v>0</v>
      </c>
      <c r="AR65" s="4">
        <v>65981398.530000001</v>
      </c>
      <c r="AS65" s="4">
        <v>0</v>
      </c>
      <c r="AT65" s="4">
        <v>0</v>
      </c>
      <c r="AU65" s="4">
        <v>541144.75999984739</v>
      </c>
      <c r="AV65" s="4">
        <v>0</v>
      </c>
      <c r="AW65" s="4">
        <v>66522543.28999985</v>
      </c>
      <c r="AX65" s="4">
        <v>0</v>
      </c>
      <c r="AY65" s="4">
        <v>0</v>
      </c>
      <c r="AZ65" s="4">
        <v>34143693.181741782</v>
      </c>
      <c r="BA65" s="4">
        <v>845368.48012931808</v>
      </c>
      <c r="BB65" s="4">
        <v>31533481.628128756</v>
      </c>
      <c r="BC65" s="4">
        <v>66522543.289999858</v>
      </c>
      <c r="BD65" s="4">
        <v>0</v>
      </c>
      <c r="BE65" s="4">
        <v>0</v>
      </c>
      <c r="BF65" s="4">
        <v>1842582.865759101</v>
      </c>
      <c r="BG65" s="4">
        <v>866626.51</v>
      </c>
      <c r="BH65" s="4">
        <v>0</v>
      </c>
      <c r="BI65" s="4">
        <v>866626.51</v>
      </c>
      <c r="BJ65" s="4">
        <v>975956.35575910099</v>
      </c>
      <c r="BK65" s="4">
        <v>-339100.7699999999</v>
      </c>
      <c r="BL65" s="4">
        <v>180848.04692394339</v>
      </c>
      <c r="BM65" s="4">
        <v>456007.5388351577</v>
      </c>
      <c r="BN65" s="4">
        <v>187346.13725503618</v>
      </c>
      <c r="BO65" s="4">
        <v>268661.40158012148</v>
      </c>
      <c r="BP65" s="4">
        <v>3612.0712151964822</v>
      </c>
      <c r="BQ65" s="4">
        <v>265049.33036492503</v>
      </c>
      <c r="BR65" s="4">
        <v>0</v>
      </c>
      <c r="BS65" s="4">
        <v>636855.58575910109</v>
      </c>
      <c r="BT65" s="4">
        <v>636855.58575910097</v>
      </c>
      <c r="BU65" s="4">
        <v>67809783.699999854</v>
      </c>
      <c r="BV65" s="4">
        <v>261167.30524592361</v>
      </c>
      <c r="BW65" s="4">
        <v>-3882.0251190014242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</row>
    <row r="66" spans="1:80" hidden="1" outlineLevel="1" x14ac:dyDescent="0.2">
      <c r="A66">
        <f t="shared" si="3"/>
        <v>2013</v>
      </c>
      <c r="B66" s="49">
        <v>41487</v>
      </c>
      <c r="C66" s="4">
        <v>0</v>
      </c>
      <c r="D66" s="4">
        <v>0</v>
      </c>
      <c r="E66" s="4">
        <v>622028.0812461538</v>
      </c>
      <c r="F66" s="4">
        <v>0</v>
      </c>
      <c r="G66" s="4">
        <v>7876.5112461538465</v>
      </c>
      <c r="H66" s="4">
        <v>614151.56999999995</v>
      </c>
      <c r="I66" s="4">
        <v>603045.86</v>
      </c>
      <c r="J66" s="4">
        <v>11105.71</v>
      </c>
      <c r="K66" s="4">
        <v>1325725</v>
      </c>
      <c r="L66" s="4">
        <v>0</v>
      </c>
      <c r="M66" s="4">
        <v>614151.56999999995</v>
      </c>
      <c r="N66" s="4">
        <v>711573.43</v>
      </c>
      <c r="O66" s="4">
        <v>0</v>
      </c>
      <c r="P66" s="4">
        <v>65269825.100000001</v>
      </c>
      <c r="Q66" s="4">
        <v>65269825.100000001</v>
      </c>
      <c r="R66" s="4">
        <v>514688.31</v>
      </c>
      <c r="S66" s="4">
        <v>0</v>
      </c>
      <c r="T66" s="4">
        <v>0</v>
      </c>
      <c r="U66" s="4">
        <v>1055833.0699998473</v>
      </c>
      <c r="V66" s="4">
        <v>5258.0874537356904</v>
      </c>
      <c r="W66" s="4">
        <v>0</v>
      </c>
      <c r="X66" s="4">
        <v>0</v>
      </c>
      <c r="Y66" s="4">
        <v>811036.69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9895.2999999999993</v>
      </c>
      <c r="AJ66" s="4">
        <v>834066.58869988949</v>
      </c>
      <c r="AK66" s="4">
        <v>834066.58869988949</v>
      </c>
      <c r="AL66" s="4">
        <v>13.2</v>
      </c>
      <c r="AM66" s="4">
        <v>1</v>
      </c>
      <c r="AN66" s="4">
        <v>0</v>
      </c>
      <c r="AO66" s="4">
        <v>0</v>
      </c>
      <c r="AP66" s="4">
        <v>0</v>
      </c>
      <c r="AQ66" s="4">
        <v>0</v>
      </c>
      <c r="AR66" s="4">
        <v>65269825.100000001</v>
      </c>
      <c r="AS66" s="4">
        <v>0</v>
      </c>
      <c r="AT66" s="4">
        <v>0</v>
      </c>
      <c r="AU66" s="4">
        <v>1055833.0699998473</v>
      </c>
      <c r="AV66" s="4">
        <v>0</v>
      </c>
      <c r="AW66" s="4">
        <v>66325658.169999845</v>
      </c>
      <c r="AX66" s="4">
        <v>0</v>
      </c>
      <c r="AY66" s="4">
        <v>0</v>
      </c>
      <c r="AZ66" s="4">
        <v>34042638.940624975</v>
      </c>
      <c r="BA66" s="4">
        <v>842866.46402435808</v>
      </c>
      <c r="BB66" s="4">
        <v>31440152.765350517</v>
      </c>
      <c r="BC66" s="4">
        <v>66325658.169999853</v>
      </c>
      <c r="BD66" s="4">
        <v>0</v>
      </c>
      <c r="BE66" s="4">
        <v>0</v>
      </c>
      <c r="BF66" s="4">
        <v>1448218.1586998894</v>
      </c>
      <c r="BG66" s="4">
        <v>820931.99</v>
      </c>
      <c r="BH66" s="4">
        <v>0</v>
      </c>
      <c r="BI66" s="4">
        <v>820931.99</v>
      </c>
      <c r="BJ66" s="4">
        <v>627286.16869988944</v>
      </c>
      <c r="BK66" s="4">
        <v>0</v>
      </c>
      <c r="BL66" s="4">
        <v>178130.61706377141</v>
      </c>
      <c r="BM66" s="4">
        <v>449155.55163611803</v>
      </c>
      <c r="BN66" s="4">
        <v>184531.06683418271</v>
      </c>
      <c r="BO66" s="4">
        <v>264624.48480193532</v>
      </c>
      <c r="BP66" s="4">
        <v>3543.5028792087251</v>
      </c>
      <c r="BQ66" s="4">
        <v>261080.98192272661</v>
      </c>
      <c r="BR66" s="4">
        <v>0</v>
      </c>
      <c r="BS66" s="4">
        <v>627286.16869988944</v>
      </c>
      <c r="BT66" s="4">
        <v>627286.16869988944</v>
      </c>
      <c r="BU66" s="4">
        <v>66522543.28999985</v>
      </c>
      <c r="BV66" s="4">
        <v>256209.53822854618</v>
      </c>
      <c r="BW66" s="4">
        <v>-4871.4436941804306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</row>
    <row r="67" spans="1:80" collapsed="1" x14ac:dyDescent="0.2">
      <c r="A67">
        <f t="shared" si="3"/>
        <v>2013</v>
      </c>
      <c r="B67" s="49">
        <v>41518</v>
      </c>
      <c r="C67" s="4">
        <v>0</v>
      </c>
      <c r="D67" s="4">
        <v>0</v>
      </c>
      <c r="E67" s="4">
        <v>595625.1243692307</v>
      </c>
      <c r="F67" s="4">
        <v>0</v>
      </c>
      <c r="G67" s="4">
        <v>7447.9443692307705</v>
      </c>
      <c r="H67" s="4">
        <v>588177.17999999993</v>
      </c>
      <c r="I67" s="4">
        <v>577675.74</v>
      </c>
      <c r="J67" s="4">
        <v>10501.44</v>
      </c>
      <c r="K67" s="4">
        <v>1270150</v>
      </c>
      <c r="L67" s="4">
        <v>47.5</v>
      </c>
      <c r="M67" s="4">
        <v>588177.17999999993</v>
      </c>
      <c r="N67" s="4">
        <v>682020.32000000007</v>
      </c>
      <c r="O67" s="4">
        <v>0</v>
      </c>
      <c r="P67" s="4">
        <v>64587804.780000001</v>
      </c>
      <c r="Q67" s="4">
        <v>64587804.780000001</v>
      </c>
      <c r="R67" s="4">
        <v>593883</v>
      </c>
      <c r="S67" s="4">
        <v>0</v>
      </c>
      <c r="T67" s="4">
        <v>0</v>
      </c>
      <c r="U67" s="4">
        <v>1649716.0699998473</v>
      </c>
      <c r="V67" s="4">
        <v>9817.5107534781964</v>
      </c>
      <c r="W67" s="4">
        <v>2322.0100000000002</v>
      </c>
      <c r="X67" s="4">
        <v>0</v>
      </c>
      <c r="Y67" s="4">
        <v>676267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8722</v>
      </c>
      <c r="AJ67" s="4">
        <v>704576.46512270905</v>
      </c>
      <c r="AK67" s="4">
        <v>704576.46512270893</v>
      </c>
      <c r="AL67" s="4">
        <v>13.4</v>
      </c>
      <c r="AM67" s="4">
        <v>2</v>
      </c>
      <c r="AN67" s="4">
        <v>0</v>
      </c>
      <c r="AO67" s="4">
        <v>0</v>
      </c>
      <c r="AP67" s="4">
        <v>0</v>
      </c>
      <c r="AQ67" s="4">
        <v>0</v>
      </c>
      <c r="AR67" s="4">
        <v>64587804.780000001</v>
      </c>
      <c r="AS67" s="4">
        <v>0</v>
      </c>
      <c r="AT67" s="4">
        <v>0</v>
      </c>
      <c r="AU67" s="4">
        <v>1649716.0699998473</v>
      </c>
      <c r="AV67" s="4">
        <v>0</v>
      </c>
      <c r="AW67" s="4">
        <v>66237520.849999845</v>
      </c>
      <c r="AX67" s="4">
        <v>0</v>
      </c>
      <c r="AY67" s="4">
        <v>0</v>
      </c>
      <c r="AZ67" s="4">
        <v>33997401.139075175</v>
      </c>
      <c r="BA67" s="4">
        <v>841746.41496179812</v>
      </c>
      <c r="BB67" s="4">
        <v>31398373.295962874</v>
      </c>
      <c r="BC67" s="4">
        <v>66237520.849999845</v>
      </c>
      <c r="BD67" s="4">
        <v>0</v>
      </c>
      <c r="BE67" s="4">
        <v>0</v>
      </c>
      <c r="BF67" s="4">
        <v>1292753.645122709</v>
      </c>
      <c r="BG67" s="4">
        <v>687311.01</v>
      </c>
      <c r="BH67" s="4">
        <v>0</v>
      </c>
      <c r="BI67" s="4">
        <v>687311.01</v>
      </c>
      <c r="BJ67" s="4">
        <v>605442.63512270898</v>
      </c>
      <c r="BK67" s="4">
        <v>0</v>
      </c>
      <c r="BL67" s="4">
        <v>171927.70313212703</v>
      </c>
      <c r="BM67" s="4">
        <v>433514.93199058191</v>
      </c>
      <c r="BN67" s="4">
        <v>178105.27465901067</v>
      </c>
      <c r="BO67" s="4">
        <v>255409.65733157124</v>
      </c>
      <c r="BP67" s="4">
        <v>3533.0152617021008</v>
      </c>
      <c r="BQ67" s="4">
        <v>251876.64206986915</v>
      </c>
      <c r="BR67" s="4">
        <v>0</v>
      </c>
      <c r="BS67" s="4">
        <v>605442.63512270898</v>
      </c>
      <c r="BT67" s="4">
        <v>605442.63512270886</v>
      </c>
      <c r="BU67" s="4">
        <v>66325658.169999845</v>
      </c>
      <c r="BV67" s="4">
        <v>255451.24121847295</v>
      </c>
      <c r="BW67" s="4">
        <v>3574.5991486037965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</row>
    <row r="68" spans="1:80" x14ac:dyDescent="0.2">
      <c r="A68">
        <f t="shared" si="3"/>
        <v>2013</v>
      </c>
      <c r="B68" s="49">
        <v>41548</v>
      </c>
      <c r="C68" s="4">
        <v>0</v>
      </c>
      <c r="D68" s="4">
        <v>0</v>
      </c>
      <c r="E68" s="4">
        <v>609027.5780615384</v>
      </c>
      <c r="F68" s="4">
        <v>0</v>
      </c>
      <c r="G68" s="4">
        <v>7503.5480615384631</v>
      </c>
      <c r="H68" s="4">
        <v>601524.02999999991</v>
      </c>
      <c r="I68" s="4">
        <v>590944.18999999994</v>
      </c>
      <c r="J68" s="4">
        <v>10579.84</v>
      </c>
      <c r="K68" s="4">
        <v>1228825</v>
      </c>
      <c r="L68" s="4">
        <v>40712.5</v>
      </c>
      <c r="M68" s="4">
        <v>601524.02999999991</v>
      </c>
      <c r="N68" s="4">
        <v>668013.47000000009</v>
      </c>
      <c r="O68" s="4">
        <v>0</v>
      </c>
      <c r="P68" s="4">
        <v>63919791.310000002</v>
      </c>
      <c r="Q68" s="4">
        <v>63919791.310000002</v>
      </c>
      <c r="R68" s="4">
        <v>512717.53</v>
      </c>
      <c r="S68" s="4">
        <v>1234550.6000000001</v>
      </c>
      <c r="T68" s="4">
        <v>-415165.47</v>
      </c>
      <c r="U68" s="4">
        <v>512717.52999984729</v>
      </c>
      <c r="V68" s="4">
        <v>11700.673349891853</v>
      </c>
      <c r="W68" s="4">
        <v>7357</v>
      </c>
      <c r="X68" s="4">
        <v>0</v>
      </c>
      <c r="Y68" s="4">
        <v>716107.47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11618.83</v>
      </c>
      <c r="AJ68" s="4">
        <v>1169452.9914114303</v>
      </c>
      <c r="AK68" s="4">
        <v>1169452.9914114303</v>
      </c>
      <c r="AL68" s="4">
        <v>13.6</v>
      </c>
      <c r="AM68" s="4">
        <v>2</v>
      </c>
      <c r="AN68" s="4">
        <v>0</v>
      </c>
      <c r="AO68" s="4">
        <v>0</v>
      </c>
      <c r="AP68" s="4">
        <v>0</v>
      </c>
      <c r="AQ68" s="4">
        <v>0</v>
      </c>
      <c r="AR68" s="4">
        <v>63919791.310000002</v>
      </c>
      <c r="AS68" s="4">
        <v>0</v>
      </c>
      <c r="AT68" s="4">
        <v>0</v>
      </c>
      <c r="AU68" s="4">
        <v>512717.52999984729</v>
      </c>
      <c r="AV68" s="4">
        <v>0</v>
      </c>
      <c r="AW68" s="4">
        <v>64432508.839999847</v>
      </c>
      <c r="AX68" s="4">
        <v>0</v>
      </c>
      <c r="AY68" s="4">
        <v>0</v>
      </c>
      <c r="AZ68" s="4">
        <v>33070951.649762526</v>
      </c>
      <c r="BA68" s="4">
        <v>818808.32233871811</v>
      </c>
      <c r="BB68" s="4">
        <v>30542748.867898606</v>
      </c>
      <c r="BC68" s="4">
        <v>64432508.839999847</v>
      </c>
      <c r="BD68" s="4">
        <v>0</v>
      </c>
      <c r="BE68" s="4">
        <v>0</v>
      </c>
      <c r="BF68" s="4">
        <v>1770977.0214114301</v>
      </c>
      <c r="BG68" s="4">
        <v>735083.29999999993</v>
      </c>
      <c r="BH68" s="4">
        <v>0</v>
      </c>
      <c r="BI68" s="4">
        <v>735083.29999999993</v>
      </c>
      <c r="BJ68" s="4">
        <v>1035893.7214114302</v>
      </c>
      <c r="BK68" s="4">
        <v>-415165.47</v>
      </c>
      <c r="BL68" s="4">
        <v>176268.36357958004</v>
      </c>
      <c r="BM68" s="4">
        <v>444459.88783185015</v>
      </c>
      <c r="BN68" s="4">
        <v>182601.9003168373</v>
      </c>
      <c r="BO68" s="4">
        <v>261857.98751501285</v>
      </c>
      <c r="BP68" s="4">
        <v>3528.3203893815371</v>
      </c>
      <c r="BQ68" s="4">
        <v>258329.6671256313</v>
      </c>
      <c r="BR68" s="4">
        <v>0</v>
      </c>
      <c r="BS68" s="4">
        <v>620728.25141143019</v>
      </c>
      <c r="BT68" s="4">
        <v>620728.2514114303</v>
      </c>
      <c r="BU68" s="4">
        <v>66237520.849999845</v>
      </c>
      <c r="BV68" s="4">
        <v>255111.78302969839</v>
      </c>
      <c r="BW68" s="4">
        <v>-3217.88409593291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</row>
    <row r="69" spans="1:80" x14ac:dyDescent="0.2">
      <c r="A69">
        <f t="shared" si="3"/>
        <v>2013</v>
      </c>
      <c r="B69" s="49">
        <v>41579</v>
      </c>
      <c r="C69" s="4">
        <v>0</v>
      </c>
      <c r="D69" s="4">
        <v>0</v>
      </c>
      <c r="E69" s="4">
        <v>583423.48709230765</v>
      </c>
      <c r="F69" s="4">
        <v>0</v>
      </c>
      <c r="G69" s="4">
        <v>7099.4070923076933</v>
      </c>
      <c r="H69" s="4">
        <v>576324.07999999996</v>
      </c>
      <c r="I69" s="4">
        <v>566314.06999999995</v>
      </c>
      <c r="J69" s="4">
        <v>10010.01</v>
      </c>
      <c r="K69" s="4">
        <v>843600</v>
      </c>
      <c r="L69" s="4">
        <v>1377.5</v>
      </c>
      <c r="M69" s="4">
        <v>576324.07999999996</v>
      </c>
      <c r="N69" s="4">
        <v>268653.42000000004</v>
      </c>
      <c r="O69" s="4">
        <v>0</v>
      </c>
      <c r="P69" s="4">
        <v>63651137.890000001</v>
      </c>
      <c r="Q69" s="4">
        <v>63651137.890000001</v>
      </c>
      <c r="R69" s="4">
        <v>324812.64</v>
      </c>
      <c r="S69" s="4">
        <v>0</v>
      </c>
      <c r="T69" s="4">
        <v>0</v>
      </c>
      <c r="U69" s="4">
        <v>837530.16999984731</v>
      </c>
      <c r="V69" s="4">
        <v>4932.0561940644557</v>
      </c>
      <c r="W69" s="4">
        <v>-1240.3600000000001</v>
      </c>
      <c r="X69" s="4">
        <v>0</v>
      </c>
      <c r="Y69" s="4">
        <v>518787.36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6639.71</v>
      </c>
      <c r="AJ69" s="4">
        <v>536218.1732863721</v>
      </c>
      <c r="AK69" s="4">
        <v>536218.1732863721</v>
      </c>
      <c r="AL69" s="4">
        <v>13.8</v>
      </c>
      <c r="AM69" s="4">
        <v>2</v>
      </c>
      <c r="AN69" s="4">
        <v>0</v>
      </c>
      <c r="AO69" s="4">
        <v>0</v>
      </c>
      <c r="AP69" s="4">
        <v>0</v>
      </c>
      <c r="AQ69" s="4">
        <v>0</v>
      </c>
      <c r="AR69" s="4">
        <v>63651137.890000001</v>
      </c>
      <c r="AS69" s="4">
        <v>0</v>
      </c>
      <c r="AT69" s="4">
        <v>0</v>
      </c>
      <c r="AU69" s="4">
        <v>837530.16999984731</v>
      </c>
      <c r="AV69" s="4">
        <v>0</v>
      </c>
      <c r="AW69" s="4">
        <v>64488668.059999846</v>
      </c>
      <c r="AX69" s="4">
        <v>0</v>
      </c>
      <c r="AY69" s="4">
        <v>0</v>
      </c>
      <c r="AZ69" s="4">
        <v>33099776.211815827</v>
      </c>
      <c r="BA69" s="4">
        <v>819521.99370647804</v>
      </c>
      <c r="BB69" s="4">
        <v>30569369.854477547</v>
      </c>
      <c r="BC69" s="4">
        <v>64488668.059999853</v>
      </c>
      <c r="BD69" s="4">
        <v>0</v>
      </c>
      <c r="BE69" s="4">
        <v>0</v>
      </c>
      <c r="BF69" s="4">
        <v>1112542.2532863719</v>
      </c>
      <c r="BG69" s="4">
        <v>524186.70999999996</v>
      </c>
      <c r="BH69" s="4">
        <v>0</v>
      </c>
      <c r="BI69" s="4">
        <v>524186.70999999996</v>
      </c>
      <c r="BJ69" s="4">
        <v>588355.54328637198</v>
      </c>
      <c r="BK69" s="4">
        <v>0</v>
      </c>
      <c r="BL69" s="4">
        <v>167075.47720318544</v>
      </c>
      <c r="BM69" s="4">
        <v>421280.06608318654</v>
      </c>
      <c r="BN69" s="4">
        <v>173078.70234961636</v>
      </c>
      <c r="BO69" s="4">
        <v>248201.36373357018</v>
      </c>
      <c r="BP69" s="4">
        <v>3432.17155113646</v>
      </c>
      <c r="BQ69" s="4">
        <v>244769.19218243373</v>
      </c>
      <c r="BR69" s="4">
        <v>0</v>
      </c>
      <c r="BS69" s="4">
        <v>588355.54328637198</v>
      </c>
      <c r="BT69" s="4">
        <v>588355.54328637209</v>
      </c>
      <c r="BU69" s="4">
        <v>64432508.839999847</v>
      </c>
      <c r="BV69" s="4">
        <v>248159.83455167618</v>
      </c>
      <c r="BW69" s="4">
        <v>3390.6423692424432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</row>
    <row r="70" spans="1:80" x14ac:dyDescent="0.2">
      <c r="A70">
        <f t="shared" si="3"/>
        <v>2013</v>
      </c>
      <c r="B70" s="49">
        <v>41609</v>
      </c>
      <c r="C70" s="4">
        <v>0</v>
      </c>
      <c r="D70" s="4">
        <v>0</v>
      </c>
      <c r="E70" s="4">
        <v>600391.45006153849</v>
      </c>
      <c r="F70" s="4">
        <v>0</v>
      </c>
      <c r="G70" s="4">
        <v>7218.6500615384621</v>
      </c>
      <c r="H70" s="4">
        <v>593172.80000000005</v>
      </c>
      <c r="I70" s="4">
        <v>582994.66</v>
      </c>
      <c r="J70" s="4">
        <v>10178.14</v>
      </c>
      <c r="K70" s="4">
        <v>702050</v>
      </c>
      <c r="L70" s="4">
        <v>142.5</v>
      </c>
      <c r="M70" s="4">
        <v>593172.80000000005</v>
      </c>
      <c r="N70" s="4">
        <v>109019.69999999995</v>
      </c>
      <c r="O70" s="4">
        <v>0</v>
      </c>
      <c r="P70" s="4">
        <v>63542118.189999998</v>
      </c>
      <c r="Q70" s="4">
        <v>63542118.189999998</v>
      </c>
      <c r="R70" s="4">
        <v>268789.08</v>
      </c>
      <c r="S70" s="4">
        <v>645724</v>
      </c>
      <c r="T70" s="4">
        <v>-191806.17000001762</v>
      </c>
      <c r="U70" s="4">
        <v>268789.07999982964</v>
      </c>
      <c r="V70" s="4">
        <v>3136.2221120233598</v>
      </c>
      <c r="W70" s="4">
        <v>6642</v>
      </c>
      <c r="X70" s="4">
        <v>0</v>
      </c>
      <c r="Y70" s="4">
        <v>433260.92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8511.1</v>
      </c>
      <c r="AJ70" s="4">
        <v>650575.06217357935</v>
      </c>
      <c r="AK70" s="4">
        <v>650575.06217357947</v>
      </c>
      <c r="AL70" s="4">
        <v>14</v>
      </c>
      <c r="AM70" s="4">
        <v>2</v>
      </c>
      <c r="AN70" s="4">
        <v>0</v>
      </c>
      <c r="AO70" s="4">
        <v>0</v>
      </c>
      <c r="AP70" s="4">
        <v>0</v>
      </c>
      <c r="AQ70" s="4">
        <v>0</v>
      </c>
      <c r="AR70" s="4">
        <v>63542118.189999998</v>
      </c>
      <c r="AS70" s="4">
        <v>0</v>
      </c>
      <c r="AT70" s="4">
        <v>0</v>
      </c>
      <c r="AU70" s="4">
        <v>268789.07999982964</v>
      </c>
      <c r="AV70" s="4">
        <v>0</v>
      </c>
      <c r="AW70" s="4">
        <v>63810907.269999824</v>
      </c>
      <c r="AX70" s="4">
        <v>0</v>
      </c>
      <c r="AY70" s="4">
        <v>0</v>
      </c>
      <c r="AZ70" s="4">
        <v>32751905.319936465</v>
      </c>
      <c r="BA70" s="4">
        <v>810909.00958715775</v>
      </c>
      <c r="BB70" s="4">
        <v>30248092.940476205</v>
      </c>
      <c r="BC70" s="4">
        <v>63810907.269999832</v>
      </c>
      <c r="BD70" s="4">
        <v>0</v>
      </c>
      <c r="BE70" s="4">
        <v>0</v>
      </c>
      <c r="BF70" s="4">
        <v>1243747.8621735794</v>
      </c>
      <c r="BG70" s="4">
        <v>448414.01999999996</v>
      </c>
      <c r="BH70" s="4">
        <v>0</v>
      </c>
      <c r="BI70" s="4">
        <v>448414.01999999996</v>
      </c>
      <c r="BJ70" s="4">
        <v>795333.84217357938</v>
      </c>
      <c r="BK70" s="4">
        <v>-191806.17000001762</v>
      </c>
      <c r="BL70" s="4">
        <v>171383.91060360239</v>
      </c>
      <c r="BM70" s="4">
        <v>432143.76156995934</v>
      </c>
      <c r="BN70" s="4">
        <v>177541.94300340209</v>
      </c>
      <c r="BO70" s="4">
        <v>254601.81856655725</v>
      </c>
      <c r="BP70" s="4">
        <v>3435.1630236196543</v>
      </c>
      <c r="BQ70" s="4">
        <v>251166.6555429376</v>
      </c>
      <c r="BR70" s="4">
        <v>0</v>
      </c>
      <c r="BS70" s="4">
        <v>603527.67217356176</v>
      </c>
      <c r="BT70" s="4">
        <v>603527.67217356188</v>
      </c>
      <c r="BU70" s="4">
        <v>64488668.059999846</v>
      </c>
      <c r="BV70" s="4">
        <v>248376.13006763009</v>
      </c>
      <c r="BW70" s="4">
        <v>-2790.5254753075133</v>
      </c>
      <c r="BX70" s="4">
        <v>0</v>
      </c>
      <c r="BY70" s="4">
        <v>0</v>
      </c>
      <c r="BZ70" s="4">
        <v>0</v>
      </c>
      <c r="CA70" s="4">
        <v>0</v>
      </c>
      <c r="CB70" s="4">
        <v>0</v>
      </c>
    </row>
    <row r="71" spans="1:80" x14ac:dyDescent="0.2">
      <c r="A71">
        <f t="shared" si="3"/>
        <v>2014</v>
      </c>
      <c r="B71" s="49">
        <v>41640</v>
      </c>
      <c r="C71" s="4">
        <v>0</v>
      </c>
      <c r="D71" s="4">
        <v>0</v>
      </c>
      <c r="E71" s="4">
        <v>599341.24655384617</v>
      </c>
      <c r="F71" s="4">
        <v>0</v>
      </c>
      <c r="G71" s="4">
        <v>7147.386553846155</v>
      </c>
      <c r="H71" s="4">
        <v>592193.86</v>
      </c>
      <c r="I71" s="4">
        <v>582116.19999999995</v>
      </c>
      <c r="J71" s="4">
        <v>10077.66</v>
      </c>
      <c r="K71" s="4">
        <v>279300</v>
      </c>
      <c r="L71" s="4">
        <v>29348.28</v>
      </c>
      <c r="M71" s="4">
        <v>308648.28000000003</v>
      </c>
      <c r="N71" s="4">
        <v>0</v>
      </c>
      <c r="O71" s="4">
        <v>283545.57999999996</v>
      </c>
      <c r="P71" s="4">
        <v>63542118.189999998</v>
      </c>
      <c r="Q71" s="4">
        <v>63825663.769999996</v>
      </c>
      <c r="R71" s="4">
        <v>103752.6</v>
      </c>
      <c r="S71" s="4">
        <v>0</v>
      </c>
      <c r="T71" s="4">
        <v>0</v>
      </c>
      <c r="U71" s="4">
        <v>372541.67999982962</v>
      </c>
      <c r="V71" s="4">
        <v>2563.0870294370584</v>
      </c>
      <c r="W71" s="4">
        <v>-1.03</v>
      </c>
      <c r="X71" s="4">
        <v>0</v>
      </c>
      <c r="Y71" s="4">
        <v>175547.4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9139.0400000000009</v>
      </c>
      <c r="AJ71" s="4">
        <v>194395.88358328326</v>
      </c>
      <c r="AK71" s="4">
        <v>194395.88358328323</v>
      </c>
      <c r="AL71" s="4">
        <v>14.2</v>
      </c>
      <c r="AM71" s="4">
        <v>1</v>
      </c>
      <c r="AN71" s="4">
        <v>0</v>
      </c>
      <c r="AO71" s="4">
        <v>0</v>
      </c>
      <c r="AP71" s="4">
        <v>0</v>
      </c>
      <c r="AQ71" s="4">
        <v>0</v>
      </c>
      <c r="AR71" s="4">
        <v>63542118.189999998</v>
      </c>
      <c r="AS71" s="4">
        <v>0</v>
      </c>
      <c r="AT71" s="4">
        <v>0</v>
      </c>
      <c r="AU71" s="4">
        <v>372541.67999982962</v>
      </c>
      <c r="AV71" s="4">
        <v>283545.57999999996</v>
      </c>
      <c r="AW71" s="4">
        <v>64198205.449999824</v>
      </c>
      <c r="AX71" s="4">
        <v>0</v>
      </c>
      <c r="AY71" s="4">
        <v>0</v>
      </c>
      <c r="AZ71" s="4">
        <v>32950691.920294166</v>
      </c>
      <c r="BA71" s="4">
        <v>815830.7948585978</v>
      </c>
      <c r="BB71" s="4">
        <v>30431682.734847065</v>
      </c>
      <c r="BC71" s="4">
        <v>64198205.449999824</v>
      </c>
      <c r="BD71" s="4">
        <v>0</v>
      </c>
      <c r="BE71" s="4">
        <v>0</v>
      </c>
      <c r="BF71" s="4">
        <v>786589.74358328327</v>
      </c>
      <c r="BG71" s="4">
        <v>184685.41</v>
      </c>
      <c r="BH71" s="4">
        <v>0</v>
      </c>
      <c r="BI71" s="4">
        <v>184685.41</v>
      </c>
      <c r="BJ71" s="4">
        <v>601904.33358328324</v>
      </c>
      <c r="BK71" s="4">
        <v>0</v>
      </c>
      <c r="BL71" s="4">
        <v>170922.93072038726</v>
      </c>
      <c r="BM71" s="4">
        <v>430981.40286289598</v>
      </c>
      <c r="BN71" s="4">
        <v>177064.39955219219</v>
      </c>
      <c r="BO71" s="4">
        <v>253917.00331070379</v>
      </c>
      <c r="BP71" s="4">
        <v>3399.06026518617</v>
      </c>
      <c r="BQ71" s="4">
        <v>250517.9430455176</v>
      </c>
      <c r="BR71" s="4">
        <v>0</v>
      </c>
      <c r="BS71" s="4">
        <v>601904.33358328324</v>
      </c>
      <c r="BT71" s="4">
        <v>601904.33358328324</v>
      </c>
      <c r="BU71" s="4">
        <v>63810907.269999824</v>
      </c>
      <c r="BV71" s="4">
        <v>245765.75514136918</v>
      </c>
      <c r="BW71" s="4">
        <v>-4752.1879041484208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</row>
    <row r="72" spans="1:80" x14ac:dyDescent="0.2">
      <c r="A72">
        <f t="shared" si="3"/>
        <v>2014</v>
      </c>
      <c r="B72" s="49">
        <v>41671</v>
      </c>
      <c r="C72" s="4">
        <v>0</v>
      </c>
      <c r="D72" s="4">
        <v>0</v>
      </c>
      <c r="E72" s="4">
        <v>543841.08189230773</v>
      </c>
      <c r="F72" s="4">
        <v>0</v>
      </c>
      <c r="G72" s="4">
        <v>6424.8718923076931</v>
      </c>
      <c r="H72" s="4">
        <v>537416.21000000008</v>
      </c>
      <c r="I72" s="4">
        <v>528357.28</v>
      </c>
      <c r="J72" s="4">
        <v>9058.93</v>
      </c>
      <c r="K72" s="4">
        <v>373350</v>
      </c>
      <c r="L72" s="4">
        <v>6272.5</v>
      </c>
      <c r="M72" s="4">
        <v>379622.5</v>
      </c>
      <c r="N72" s="4">
        <v>0</v>
      </c>
      <c r="O72" s="4">
        <v>441339.29000000004</v>
      </c>
      <c r="P72" s="4">
        <v>63542118.189999998</v>
      </c>
      <c r="Q72" s="4">
        <v>63983457.479999997</v>
      </c>
      <c r="R72" s="4">
        <v>144042.35999999999</v>
      </c>
      <c r="S72" s="4">
        <v>0</v>
      </c>
      <c r="T72" s="4">
        <v>0</v>
      </c>
      <c r="U72" s="4">
        <v>516584.03999982961</v>
      </c>
      <c r="V72" s="4">
        <v>3214.6224812481432</v>
      </c>
      <c r="W72" s="4">
        <v>0</v>
      </c>
      <c r="X72" s="4">
        <v>0</v>
      </c>
      <c r="Y72" s="4">
        <v>229307.64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7571.4</v>
      </c>
      <c r="AJ72" s="4">
        <v>246518.5343735558</v>
      </c>
      <c r="AK72" s="4">
        <v>246518.53437355586</v>
      </c>
      <c r="AL72" s="4">
        <v>14.4</v>
      </c>
      <c r="AM72" s="4">
        <v>2</v>
      </c>
      <c r="AN72" s="4">
        <v>0</v>
      </c>
      <c r="AO72" s="4">
        <v>0</v>
      </c>
      <c r="AP72" s="4">
        <v>0</v>
      </c>
      <c r="AQ72" s="4">
        <v>0</v>
      </c>
      <c r="AR72" s="4">
        <v>63542118.189999998</v>
      </c>
      <c r="AS72" s="4">
        <v>0</v>
      </c>
      <c r="AT72" s="4">
        <v>0</v>
      </c>
      <c r="AU72" s="4">
        <v>516584.03999982961</v>
      </c>
      <c r="AV72" s="4">
        <v>441339.29000000004</v>
      </c>
      <c r="AW72" s="4">
        <v>64500041.519999824</v>
      </c>
      <c r="AX72" s="4">
        <v>0</v>
      </c>
      <c r="AY72" s="4">
        <v>0</v>
      </c>
      <c r="AZ72" s="4">
        <v>33105613.810762715</v>
      </c>
      <c r="BA72" s="4">
        <v>819666.52763615781</v>
      </c>
      <c r="BB72" s="4">
        <v>30574761.181600954</v>
      </c>
      <c r="BC72" s="4">
        <v>64500041.519999832</v>
      </c>
      <c r="BD72" s="4">
        <v>0</v>
      </c>
      <c r="BE72" s="4">
        <v>0</v>
      </c>
      <c r="BF72" s="4">
        <v>783934.74437355588</v>
      </c>
      <c r="BG72" s="4">
        <v>236879.04</v>
      </c>
      <c r="BH72" s="4">
        <v>0</v>
      </c>
      <c r="BI72" s="4">
        <v>236879.04</v>
      </c>
      <c r="BJ72" s="4">
        <v>547055.70437355584</v>
      </c>
      <c r="BK72" s="4">
        <v>0</v>
      </c>
      <c r="BL72" s="4">
        <v>155347.55116677706</v>
      </c>
      <c r="BM72" s="4">
        <v>391708.15320677881</v>
      </c>
      <c r="BN72" s="4">
        <v>160929.37766347299</v>
      </c>
      <c r="BO72" s="4">
        <v>230778.77554330582</v>
      </c>
      <c r="BP72" s="4">
        <v>3419.6907484489561</v>
      </c>
      <c r="BQ72" s="4">
        <v>227359.08479485687</v>
      </c>
      <c r="BR72" s="4">
        <v>0</v>
      </c>
      <c r="BS72" s="4">
        <v>547055.70437355584</v>
      </c>
      <c r="BT72" s="4">
        <v>547055.70437355584</v>
      </c>
      <c r="BU72" s="4">
        <v>64198205.449999824</v>
      </c>
      <c r="BV72" s="4">
        <v>247257.42222063243</v>
      </c>
      <c r="BW72" s="4">
        <v>19898.337425775564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</row>
    <row r="73" spans="1:80" x14ac:dyDescent="0.2">
      <c r="A73">
        <f t="shared" si="3"/>
        <v>2014</v>
      </c>
      <c r="B73" s="49">
        <v>41699</v>
      </c>
      <c r="C73" s="4">
        <v>0</v>
      </c>
      <c r="D73" s="4">
        <v>0</v>
      </c>
      <c r="E73" s="4">
        <v>603247.44721538457</v>
      </c>
      <c r="F73" s="4">
        <v>0</v>
      </c>
      <c r="G73" s="4">
        <v>7098.187215384617</v>
      </c>
      <c r="H73" s="4">
        <v>596149.26</v>
      </c>
      <c r="I73" s="4">
        <v>586140.97</v>
      </c>
      <c r="J73" s="4">
        <v>10008.290000000001</v>
      </c>
      <c r="K73" s="4">
        <v>323475</v>
      </c>
      <c r="L73" s="4">
        <v>100587.67</v>
      </c>
      <c r="M73" s="4">
        <v>424062.67</v>
      </c>
      <c r="N73" s="4">
        <v>0</v>
      </c>
      <c r="O73" s="4">
        <v>613425.88</v>
      </c>
      <c r="P73" s="4">
        <v>63542118.189999998</v>
      </c>
      <c r="Q73" s="4">
        <v>64155544.07</v>
      </c>
      <c r="R73" s="4">
        <v>124888.59</v>
      </c>
      <c r="S73" s="4">
        <v>515213.80000002665</v>
      </c>
      <c r="T73" s="4">
        <v>-1370.2399999772897</v>
      </c>
      <c r="U73" s="4">
        <v>124888.58999982564</v>
      </c>
      <c r="V73" s="4">
        <v>4750.4468743165107</v>
      </c>
      <c r="W73" s="4">
        <v>5762.08</v>
      </c>
      <c r="X73" s="4">
        <v>0</v>
      </c>
      <c r="Y73" s="4">
        <v>198586.41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6963.27</v>
      </c>
      <c r="AJ73" s="4">
        <v>224530.63408967835</v>
      </c>
      <c r="AK73" s="4">
        <v>224530.63408967841</v>
      </c>
      <c r="AL73" s="4">
        <v>14.6</v>
      </c>
      <c r="AM73" s="4">
        <v>2</v>
      </c>
      <c r="AN73" s="4">
        <v>0</v>
      </c>
      <c r="AO73" s="4">
        <v>0</v>
      </c>
      <c r="AP73" s="4">
        <v>0</v>
      </c>
      <c r="AQ73" s="4">
        <v>0</v>
      </c>
      <c r="AR73" s="4">
        <v>63542118.189999998</v>
      </c>
      <c r="AS73" s="4">
        <v>0</v>
      </c>
      <c r="AT73" s="4">
        <v>0</v>
      </c>
      <c r="AU73" s="4">
        <v>124888.58999982564</v>
      </c>
      <c r="AV73" s="4">
        <v>613425.88</v>
      </c>
      <c r="AW73" s="4">
        <v>64280432.659999825</v>
      </c>
      <c r="AX73" s="4">
        <v>0</v>
      </c>
      <c r="AY73" s="4">
        <v>0</v>
      </c>
      <c r="AZ73" s="4">
        <v>32992896.269234814</v>
      </c>
      <c r="BA73" s="4">
        <v>816875.73824327777</v>
      </c>
      <c r="BB73" s="4">
        <v>30470660.652521737</v>
      </c>
      <c r="BC73" s="4">
        <v>64280432.659999825</v>
      </c>
      <c r="BD73" s="4">
        <v>0</v>
      </c>
      <c r="BE73" s="4">
        <v>0</v>
      </c>
      <c r="BF73" s="4">
        <v>820679.8940896783</v>
      </c>
      <c r="BG73" s="4">
        <v>211311.76</v>
      </c>
      <c r="BH73" s="4">
        <v>0</v>
      </c>
      <c r="BI73" s="4">
        <v>211311.76</v>
      </c>
      <c r="BJ73" s="4">
        <v>609368.13408967829</v>
      </c>
      <c r="BK73" s="4">
        <v>-1370.2399999772897</v>
      </c>
      <c r="BL73" s="4">
        <v>172653.32068797306</v>
      </c>
      <c r="BM73" s="4">
        <v>435344.57340172795</v>
      </c>
      <c r="BN73" s="4">
        <v>178856.96453636591</v>
      </c>
      <c r="BO73" s="4">
        <v>256487.60886536204</v>
      </c>
      <c r="BP73" s="4">
        <v>3435.7688616748947</v>
      </c>
      <c r="BQ73" s="4">
        <v>253051.84000368713</v>
      </c>
      <c r="BR73" s="4">
        <v>0</v>
      </c>
      <c r="BS73" s="4">
        <v>607997.894089701</v>
      </c>
      <c r="BT73" s="4">
        <v>607997.89408970112</v>
      </c>
      <c r="BU73" s="4">
        <v>64500041.519999824</v>
      </c>
      <c r="BV73" s="4">
        <v>248419.93460050775</v>
      </c>
      <c r="BW73" s="4">
        <v>-4631.9054031793785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</row>
    <row r="74" spans="1:80" x14ac:dyDescent="0.2">
      <c r="A74">
        <f t="shared" ref="A74:A137" si="4">YEAR(B74)</f>
        <v>2014</v>
      </c>
      <c r="B74" s="49">
        <v>41730</v>
      </c>
      <c r="C74" s="205">
        <f>VLOOKUP($B74,[1]RevReqInput!$B$20:$AK$197,C$6,FALSE)</f>
        <v>0</v>
      </c>
      <c r="D74" s="205">
        <f>VLOOKUP($B74,[1]RevReqInput!$B$20:$AK$197,D$6,FALSE)</f>
        <v>0</v>
      </c>
      <c r="E74" s="205">
        <f>VLOOKUP($B74,[1]RevReqInput!$B$20:$AK$197,E$6,FALSE)</f>
        <v>593971.32046341489</v>
      </c>
      <c r="F74" s="205">
        <f>VLOOKUP($B74,[1]RevReqInput!$B$20:$AK$197,F$6,FALSE)</f>
        <v>0</v>
      </c>
      <c r="G74" s="205">
        <f>VLOOKUP($B74,[1]RevReqInput!$B$20:$AK$197,G$6,FALSE)</f>
        <v>6912.6604634166652</v>
      </c>
      <c r="H74" s="205">
        <f>VLOOKUP($B74,[1]RevReqInput!$B$20:$AK$197,H$6,FALSE)</f>
        <v>587058.65999999817</v>
      </c>
      <c r="I74" s="205">
        <f>VLOOKUP($B74,[1]RevReqInput!$B$20:$AK$197,I$6,FALSE)</f>
        <v>577311.95999999822</v>
      </c>
      <c r="J74" s="205">
        <f>VLOOKUP($B74,[1]RevReqInput!$B$20:$AK$197,J$6,FALSE)</f>
        <v>9746.7000000000025</v>
      </c>
      <c r="K74" s="205">
        <f>VLOOKUP($B74,[1]RevReqInput!$B$20:$AK$197,K$6,FALSE)</f>
        <v>731025</v>
      </c>
      <c r="L74" s="205">
        <f>VLOOKUP($B74,[1]RevReqInput!$B$20:$AK$197,L$6,FALSE)</f>
        <v>0</v>
      </c>
      <c r="M74" s="205">
        <f>VLOOKUP($B74,[1]RevReqInput!$B$20:$AK$197,M$6,FALSE)</f>
        <v>703781.31</v>
      </c>
      <c r="N74" s="205">
        <f>VLOOKUP($B74,[1]RevReqInput!$B$20:$AK$197,N$6,FALSE)</f>
        <v>27243.690000000002</v>
      </c>
      <c r="O74" s="205">
        <f>VLOOKUP($B74,[1]RevReqInput!$B$20:$AK$197,O$6,FALSE)</f>
        <v>696255.25000000012</v>
      </c>
      <c r="P74" s="205">
        <f>VLOOKUP($B74,[1]RevReqInput!$B$20:$AK$197,P$6,FALSE)</f>
        <v>63315322.469999976</v>
      </c>
      <c r="Q74" s="205">
        <f>VLOOKUP($B74,[1]RevReqInput!$B$20:$AK$197,Q$6,FALSE)</f>
        <v>64011577.719999999</v>
      </c>
      <c r="R74" s="205">
        <f>VLOOKUP($B74,[1]RevReqInput!$B$20:$AK$197,R$6,FALSE)</f>
        <v>238545</v>
      </c>
      <c r="S74" s="205">
        <f>VLOOKUP($B74,[1]RevReqInput!$B$20:$AK$197,S$6,FALSE)</f>
        <v>0</v>
      </c>
      <c r="T74" s="205">
        <f>VLOOKUP($B74,[1]RevReqInput!$B$20:$AK$197,T$6,FALSE)</f>
        <v>0</v>
      </c>
      <c r="U74" s="205">
        <f>VLOOKUP($B74,[1]RevReqInput!$B$20:$AK$197,U$6,FALSE)</f>
        <v>363433.58999982657</v>
      </c>
      <c r="V74" s="205">
        <f>VLOOKUP($B74,[1]RevReqInput!$B$20:$AK$197,V$6,FALSE)</f>
        <v>1213.0301916970463</v>
      </c>
      <c r="W74" s="302">
        <f>VLOOKUP($B74,[1]RevReqInput!$B$20:$AK$197,W$6,FALSE)</f>
        <v>0</v>
      </c>
      <c r="X74" s="205">
        <f>VLOOKUP($B74,[1]RevReqInput!$B$20:$AK$197,X$6,FALSE)</f>
        <v>0</v>
      </c>
      <c r="Y74" s="205">
        <f>VLOOKUP($B74,[1]RevReqInput!$B$20:$AK$197,Y$6,FALSE)</f>
        <v>492480</v>
      </c>
      <c r="Z74" s="205">
        <f>VLOOKUP($B74,[1]RevReqInput!$B$20:$AK$197,Z$6,FALSE)</f>
        <v>0</v>
      </c>
      <c r="AA74" s="205">
        <f>VLOOKUP($B74,[1]RevReqInput!$B$20:$AK$197,AA$6,FALSE)</f>
        <v>0</v>
      </c>
      <c r="AB74" s="205">
        <f>VLOOKUP($B74,[1]RevReqInput!$B$20:$AK$197,AB$6,FALSE)</f>
        <v>0</v>
      </c>
      <c r="AC74" s="205">
        <f>VLOOKUP($B74,[1]RevReqInput!$B$20:$AK$197,AC$6,FALSE)</f>
        <v>0</v>
      </c>
      <c r="AD74" s="205">
        <f>VLOOKUP($B74,[1]RevReqInput!$B$20:$AK$197,AD$6,FALSE)</f>
        <v>0</v>
      </c>
      <c r="AE74" s="205">
        <f>VLOOKUP($B74,[1]RevReqInput!$B$20:$AK$197,AE$6,FALSE)</f>
        <v>0</v>
      </c>
      <c r="AF74" s="205">
        <f>VLOOKUP($B74,[1]RevReqInput!$B$20:$AK$197,AF$6,FALSE)</f>
        <v>0</v>
      </c>
      <c r="AG74" s="205">
        <f>VLOOKUP($B74,[1]RevReqInput!$B$20:$AK$197,AG$6,FALSE)</f>
        <v>0</v>
      </c>
      <c r="AH74" s="205">
        <f>VLOOKUP($B74,[1]RevReqInput!$B$20:$AK$197,AH$6,FALSE)</f>
        <v>0</v>
      </c>
      <c r="AI74" s="302">
        <f>VLOOKUP($B74,[1]RevReqInput!$B$20:$AK$197,AI$6,FALSE)</f>
        <v>8865.4333333333325</v>
      </c>
      <c r="AJ74" s="8">
        <f t="shared" ref="AJ74:AJ79" si="5">E74-H74-K74-L74+M74+N74-T74+V74+W74-X74+Y74+AA74+AH74+AI74</f>
        <v>509471.12398844719</v>
      </c>
      <c r="AK74" s="8">
        <f t="shared" ref="AK74:AK79" si="6">F74+G74-T74+V74+W74-X74+Y74+AA74+AH74+AI74</f>
        <v>509471.12398844707</v>
      </c>
      <c r="AL74">
        <f t="shared" ref="AL74:AL136" si="7">ROW()/5</f>
        <v>14.8</v>
      </c>
      <c r="AM74" s="47">
        <f t="shared" ref="AM74" si="8">IF(INT(AL73)-AL73=0,1,2)</f>
        <v>2</v>
      </c>
      <c r="AN74" s="8">
        <f>AJ74-RevReqSumR!W74</f>
        <v>0</v>
      </c>
      <c r="AO74" s="8">
        <f t="shared" ref="AO74:AO98" si="9">Z74</f>
        <v>0</v>
      </c>
      <c r="AP74" s="8">
        <f t="shared" ref="AP74:AP98" si="10">AB74</f>
        <v>0</v>
      </c>
      <c r="AQ74" s="8">
        <f t="shared" ref="AQ74:AQ98" si="11">AC74</f>
        <v>0</v>
      </c>
      <c r="AR74" s="8">
        <f t="shared" ref="AR74:AR98" si="12">P74</f>
        <v>63315322.469999976</v>
      </c>
      <c r="AS74" s="8">
        <v>0</v>
      </c>
      <c r="AU74" s="8">
        <f t="shared" ref="AU74:AU98" si="13">U74</f>
        <v>363433.58999982657</v>
      </c>
      <c r="AV74" s="8">
        <f t="shared" ref="AV74:AV98" si="14">O74</f>
        <v>696255.25000000012</v>
      </c>
      <c r="AW74" s="8">
        <f t="shared" ref="AW74:AW98" si="15">AQ74+AR74+AS74+AT74+AU74+AV74</f>
        <v>64375011.309999801</v>
      </c>
      <c r="AX74" s="8">
        <f t="shared" ref="AX74:AX98" si="16">AF74</f>
        <v>0</v>
      </c>
      <c r="AZ74" s="8">
        <f t="shared" ref="AZ74:BB74" si="17">($AW74-$AX74)*AZ$5</f>
        <v>33041440.180027053</v>
      </c>
      <c r="BA74" s="8">
        <f t="shared" si="17"/>
        <v>818077.64372747752</v>
      </c>
      <c r="BB74" s="8">
        <f t="shared" si="17"/>
        <v>30515493.486245275</v>
      </c>
      <c r="BC74" s="8">
        <f t="shared" ref="BC74:BC98" si="18">AX74+AZ74+BA74+BB74</f>
        <v>64375011.309999801</v>
      </c>
      <c r="BD74" s="8">
        <f t="shared" ref="BD74:BD99" si="19">AW74-BC74</f>
        <v>0</v>
      </c>
      <c r="BF74" s="8">
        <f t="shared" ref="BF74:BF87" si="20">AJ74+H74+X74</f>
        <v>1096529.7839884453</v>
      </c>
      <c r="BG74" s="8">
        <f t="shared" ref="BG74:BG87" si="21">AI74+W74+Y74</f>
        <v>501345.43333333335</v>
      </c>
      <c r="BH74" s="8">
        <f t="shared" ref="BH74:BH87" si="22">AA74</f>
        <v>0</v>
      </c>
      <c r="BI74" s="8">
        <f t="shared" ref="BI74:BI87" si="23">BG74+BH74</f>
        <v>501345.43333333335</v>
      </c>
      <c r="BJ74" s="8">
        <f t="shared" ref="BJ74:BJ87" si="24">BF74-BI74</f>
        <v>595184.35065511195</v>
      </c>
      <c r="BK74" s="8">
        <f t="shared" ref="BK74:BK87" si="25">T74</f>
        <v>0</v>
      </c>
      <c r="BL74" s="8">
        <f>BU74*WACC!$H$9/12</f>
        <v>168999.1284093225</v>
      </c>
      <c r="BM74" s="8">
        <f t="shared" ref="BM74:BM86" si="26">BJ74+BK74-BL74</f>
        <v>426185.22224578948</v>
      </c>
      <c r="BN74" s="8">
        <f t="shared" ref="BN74:BN86" si="27">BM74*$BN$5</f>
        <v>175093.93670746015</v>
      </c>
      <c r="BO74" s="8">
        <f t="shared" ref="BO74:BO86" si="28">BM74-BN74</f>
        <v>251091.28553832934</v>
      </c>
      <c r="BP74" s="8">
        <f>BU74*WACC!$H$10/12</f>
        <v>3424.0708028030731</v>
      </c>
      <c r="BQ74" s="8">
        <f t="shared" ref="BQ74:BQ86" si="29">BO74-BP74</f>
        <v>247667.21473552627</v>
      </c>
      <c r="BR74" s="8"/>
      <c r="BS74" s="8">
        <f t="shared" ref="BS74:BS86" si="30">BF74-BI74+BK74</f>
        <v>595184.35065511195</v>
      </c>
      <c r="BT74" s="8">
        <f t="shared" ref="BT74:BT86" si="31">E74+V74+AH74</f>
        <v>595184.35065511195</v>
      </c>
      <c r="BU74" s="8">
        <f t="shared" ref="BU74:BU86" si="32">((AG73+AG74)/2+AR73+AS73+AU73+AV73)</f>
        <v>64280432.659999825</v>
      </c>
      <c r="BV74" s="8">
        <f>BU74*WACC!$H$11/12</f>
        <v>247574.11780173914</v>
      </c>
      <c r="BW74" s="8">
        <f t="shared" ref="BW74:BW86" si="33">BV74-BQ74</f>
        <v>-93.09693378713564</v>
      </c>
    </row>
    <row r="75" spans="1:80" x14ac:dyDescent="0.2">
      <c r="A75">
        <f t="shared" si="4"/>
        <v>2014</v>
      </c>
      <c r="B75" s="49">
        <v>41760</v>
      </c>
      <c r="C75" s="205">
        <f>VLOOKUP($B75,[1]RevReqInput!$B$20:$AK$197,C$6,FALSE)</f>
        <v>0</v>
      </c>
      <c r="D75" s="205">
        <f>VLOOKUP($B75,[1]RevReqInput!$B$20:$AK$197,D$6,FALSE)</f>
        <v>0</v>
      </c>
      <c r="E75" s="205">
        <f>VLOOKUP($B75,[1]RevReqInput!$B$20:$AK$197,E$6,FALSE)</f>
        <v>592638.41528591618</v>
      </c>
      <c r="F75" s="205">
        <f>VLOOKUP($B75,[1]RevReqInput!$B$20:$AK$197,F$6,FALSE)</f>
        <v>0</v>
      </c>
      <c r="G75" s="205">
        <f>VLOOKUP($B75,[1]RevReqInput!$B$20:$AK$197,G$6,FALSE)</f>
        <v>6851.5652859166676</v>
      </c>
      <c r="H75" s="205">
        <f>VLOOKUP($B75,[1]RevReqInput!$B$20:$AK$197,H$6,FALSE)</f>
        <v>585786.84999999951</v>
      </c>
      <c r="I75" s="205">
        <f>VLOOKUP($B75,[1]RevReqInput!$B$20:$AK$197,I$6,FALSE)</f>
        <v>576126.30999999947</v>
      </c>
      <c r="J75" s="205">
        <f>VLOOKUP($B75,[1]RevReqInput!$B$20:$AK$197,J$6,FALSE)</f>
        <v>9660.5400000000081</v>
      </c>
      <c r="K75" s="205">
        <f>VLOOKUP($B75,[1]RevReqInput!$B$20:$AK$197,K$6,FALSE)</f>
        <v>1046900</v>
      </c>
      <c r="L75" s="205">
        <f>VLOOKUP($B75,[1]RevReqInput!$B$20:$AK$197,L$6,FALSE)</f>
        <v>0</v>
      </c>
      <c r="M75" s="205">
        <f>VLOOKUP($B75,[1]RevReqInput!$B$20:$AK$197,M$6,FALSE)</f>
        <v>946785.68</v>
      </c>
      <c r="N75" s="205">
        <f>VLOOKUP($B75,[1]RevReqInput!$B$20:$AK$197,N$6,FALSE)</f>
        <v>100114.31999999999</v>
      </c>
      <c r="O75" s="205">
        <f>VLOOKUP($B75,[1]RevReqInput!$B$20:$AK$197,O$6,FALSE)</f>
        <v>335256.42000000004</v>
      </c>
      <c r="P75" s="205">
        <f>VLOOKUP($B75,[1]RevReqInput!$B$20:$AK$197,P$6,FALSE)</f>
        <v>63215208.149999991</v>
      </c>
      <c r="Q75" s="205">
        <f>VLOOKUP($B75,[1]RevReqInput!$B$20:$AK$197,Q$6,FALSE)</f>
        <v>63550464.569999993</v>
      </c>
      <c r="R75" s="205">
        <f>VLOOKUP($B75,[1]RevReqInput!$B$20:$AK$197,R$6,FALSE)</f>
        <v>341620</v>
      </c>
      <c r="S75" s="205">
        <f>VLOOKUP($B75,[1]RevReqInput!$B$20:$AK$197,S$6,FALSE)</f>
        <v>0</v>
      </c>
      <c r="T75" s="205">
        <f>VLOOKUP($B75,[1]RevReqInput!$B$20:$AK$197,T$6,FALSE)</f>
        <v>0</v>
      </c>
      <c r="U75" s="205">
        <f>VLOOKUP($B75,[1]RevReqInput!$B$20:$AK$197,U$6,FALSE)</f>
        <v>705053.58999982662</v>
      </c>
      <c r="V75" s="205">
        <f>VLOOKUP($B75,[1]RevReqInput!$B$20:$AK$197,V$6,FALSE)</f>
        <v>3533.3030392285004</v>
      </c>
      <c r="W75" s="302">
        <f>VLOOKUP($B75,[1]RevReqInput!$B$20:$AK$197,W$6,FALSE)</f>
        <v>0</v>
      </c>
      <c r="X75" s="205">
        <f>VLOOKUP($B75,[1]RevReqInput!$B$20:$AK$197,X$6,FALSE)</f>
        <v>0</v>
      </c>
      <c r="Y75" s="205">
        <f>VLOOKUP($B75,[1]RevReqInput!$B$20:$AK$197,Y$6,FALSE)</f>
        <v>705280</v>
      </c>
      <c r="Z75" s="205">
        <f>VLOOKUP($B75,[1]RevReqInput!$B$20:$AK$197,Z$6,FALSE)</f>
        <v>0</v>
      </c>
      <c r="AA75" s="205">
        <f>VLOOKUP($B75,[1]RevReqInput!$B$20:$AK$197,AA$6,FALSE)</f>
        <v>0</v>
      </c>
      <c r="AB75" s="205">
        <f>VLOOKUP($B75,[1]RevReqInput!$B$20:$AK$197,AB$6,FALSE)</f>
        <v>0</v>
      </c>
      <c r="AC75" s="205">
        <f>VLOOKUP($B75,[1]RevReqInput!$B$20:$AK$197,AC$6,FALSE)</f>
        <v>0</v>
      </c>
      <c r="AD75" s="205">
        <f>VLOOKUP($B75,[1]RevReqInput!$B$20:$AK$197,AD$6,FALSE)</f>
        <v>0</v>
      </c>
      <c r="AE75" s="205">
        <f>VLOOKUP($B75,[1]RevReqInput!$B$20:$AK$197,AE$6,FALSE)</f>
        <v>0</v>
      </c>
      <c r="AF75" s="205">
        <f>VLOOKUP($B75,[1]RevReqInput!$B$20:$AK$197,AF$6,FALSE)</f>
        <v>0</v>
      </c>
      <c r="AG75" s="205">
        <f>VLOOKUP($B75,[1]RevReqInput!$B$20:$AK$197,AG$6,FALSE)</f>
        <v>0</v>
      </c>
      <c r="AH75" s="205">
        <f>VLOOKUP($B75,[1]RevReqInput!$B$20:$AK$197,AH$6,FALSE)</f>
        <v>0</v>
      </c>
      <c r="AI75" s="302">
        <f>VLOOKUP($B75,[1]RevReqInput!$B$20:$AK$197,AI$6,FALSE)</f>
        <v>8865.4333333333325</v>
      </c>
      <c r="AJ75" s="8">
        <f t="shared" si="5"/>
        <v>724530.30165847857</v>
      </c>
      <c r="AK75" s="8">
        <f t="shared" si="6"/>
        <v>724530.30165847857</v>
      </c>
      <c r="AL75">
        <f t="shared" si="7"/>
        <v>15</v>
      </c>
      <c r="AM75" s="47">
        <f t="shared" ref="AM75:AM106" si="34">IF(INT(AL74)-AL74=0,1,2)</f>
        <v>2</v>
      </c>
      <c r="AN75" s="8">
        <f>AJ75-RevReqSumR!W75</f>
        <v>0</v>
      </c>
      <c r="AO75" s="8">
        <f t="shared" si="9"/>
        <v>0</v>
      </c>
      <c r="AP75" s="8">
        <f t="shared" si="10"/>
        <v>0</v>
      </c>
      <c r="AQ75" s="8">
        <f t="shared" si="11"/>
        <v>0</v>
      </c>
      <c r="AR75" s="8">
        <f t="shared" si="12"/>
        <v>63215208.149999991</v>
      </c>
      <c r="AS75" s="8">
        <v>0</v>
      </c>
      <c r="AU75" s="8">
        <f t="shared" si="13"/>
        <v>705053.58999982662</v>
      </c>
      <c r="AV75" s="8">
        <f t="shared" si="14"/>
        <v>335256.42000000004</v>
      </c>
      <c r="AW75" s="8">
        <f t="shared" si="15"/>
        <v>64255518.159999818</v>
      </c>
      <c r="AX75" s="8">
        <f t="shared" si="16"/>
        <v>0</v>
      </c>
      <c r="AZ75" s="8">
        <f t="shared" ref="AZ75:BB94" si="35">($AW75-$AX75)*AZ$5</f>
        <v>32980108.528392311</v>
      </c>
      <c r="BA75" s="8">
        <f t="shared" si="35"/>
        <v>816559.1247772777</v>
      </c>
      <c r="BB75" s="8">
        <f t="shared" si="35"/>
        <v>30458850.50683023</v>
      </c>
      <c r="BC75" s="8">
        <f t="shared" si="18"/>
        <v>64255518.159999818</v>
      </c>
      <c r="BD75" s="8">
        <f t="shared" si="19"/>
        <v>0</v>
      </c>
      <c r="BF75" s="8">
        <f t="shared" si="20"/>
        <v>1310317.1516584782</v>
      </c>
      <c r="BG75" s="8">
        <f t="shared" si="21"/>
        <v>714145.43333333335</v>
      </c>
      <c r="BH75" s="8">
        <f t="shared" si="22"/>
        <v>0</v>
      </c>
      <c r="BI75" s="8">
        <f t="shared" si="23"/>
        <v>714145.43333333335</v>
      </c>
      <c r="BJ75" s="8">
        <f t="shared" si="24"/>
        <v>596171.71832514484</v>
      </c>
      <c r="BK75" s="8">
        <f t="shared" si="25"/>
        <v>0</v>
      </c>
      <c r="BL75" s="8">
        <f>BU75*WACC!$H$9/12</f>
        <v>169247.78431835579</v>
      </c>
      <c r="BM75" s="8">
        <f t="shared" si="26"/>
        <v>426923.93400678906</v>
      </c>
      <c r="BN75" s="8">
        <f t="shared" si="27"/>
        <v>175397.4290473492</v>
      </c>
      <c r="BO75" s="8">
        <f t="shared" si="28"/>
        <v>251526.50495943986</v>
      </c>
      <c r="BP75" s="8">
        <f>BU75*WACC!$H$10/12</f>
        <v>3429.1087899576764</v>
      </c>
      <c r="BQ75" s="8">
        <f t="shared" si="29"/>
        <v>248097.39616948218</v>
      </c>
      <c r="BR75" s="8"/>
      <c r="BS75" s="8">
        <f t="shared" si="30"/>
        <v>596171.71832514484</v>
      </c>
      <c r="BT75" s="8">
        <f t="shared" si="31"/>
        <v>596171.71832514473</v>
      </c>
      <c r="BU75" s="8">
        <f t="shared" si="32"/>
        <v>64375011.309999801</v>
      </c>
      <c r="BV75" s="8">
        <f>BU75*WACC!$H$11/12</f>
        <v>247938.38457574288</v>
      </c>
      <c r="BW75" s="8">
        <f t="shared" si="33"/>
        <v>-159.01159373929841</v>
      </c>
    </row>
    <row r="76" spans="1:80" x14ac:dyDescent="0.2">
      <c r="A76">
        <f t="shared" si="4"/>
        <v>2014</v>
      </c>
      <c r="B76" s="49">
        <v>41791</v>
      </c>
      <c r="C76" s="205">
        <f>VLOOKUP($B76,[1]RevReqInput!$B$20:$AK$197,C$6,FALSE)</f>
        <v>0</v>
      </c>
      <c r="D76" s="205">
        <f>VLOOKUP($B76,[1]RevReqInput!$B$20:$AK$197,D$6,FALSE)</f>
        <v>0</v>
      </c>
      <c r="E76" s="205">
        <f>VLOOKUP($B76,[1]RevReqInput!$B$20:$AK$197,E$6,FALSE)</f>
        <v>588369.36827708245</v>
      </c>
      <c r="F76" s="205">
        <f>VLOOKUP($B76,[1]RevReqInput!$B$20:$AK$197,F$6,FALSE)</f>
        <v>0</v>
      </c>
      <c r="G76" s="205">
        <f>VLOOKUP($B76,[1]RevReqInput!$B$20:$AK$197,G$6,FALSE)</f>
        <v>6709.8482770833334</v>
      </c>
      <c r="H76" s="205">
        <f>VLOOKUP($B76,[1]RevReqInput!$B$20:$AK$197,H$6,FALSE)</f>
        <v>581659.51999999909</v>
      </c>
      <c r="I76" s="205">
        <f>VLOOKUP($B76,[1]RevReqInput!$B$20:$AK$197,I$6,FALSE)</f>
        <v>572198.69999999914</v>
      </c>
      <c r="J76" s="205">
        <f>VLOOKUP($B76,[1]RevReqInput!$B$20:$AK$197,J$6,FALSE)</f>
        <v>9460.82</v>
      </c>
      <c r="K76" s="205">
        <f>VLOOKUP($B76,[1]RevReqInput!$B$20:$AK$197,K$6,FALSE)</f>
        <v>1170400</v>
      </c>
      <c r="L76" s="205">
        <f>VLOOKUP($B76,[1]RevReqInput!$B$20:$AK$197,L$6,FALSE)</f>
        <v>0</v>
      </c>
      <c r="M76" s="205">
        <f>VLOOKUP($B76,[1]RevReqInput!$B$20:$AK$197,M$6,FALSE)</f>
        <v>852562.80999999994</v>
      </c>
      <c r="N76" s="205">
        <f>VLOOKUP($B76,[1]RevReqInput!$B$20:$AK$197,N$6,FALSE)</f>
        <v>317837.19</v>
      </c>
      <c r="O76" s="205">
        <f>VLOOKUP($B76,[1]RevReqInput!$B$20:$AK$197,O$6,FALSE)</f>
        <v>64353.13</v>
      </c>
      <c r="P76" s="205">
        <f>VLOOKUP($B76,[1]RevReqInput!$B$20:$AK$197,P$6,FALSE)</f>
        <v>62897370.959999979</v>
      </c>
      <c r="Q76" s="205">
        <f>VLOOKUP($B76,[1]RevReqInput!$B$20:$AK$197,Q$6,FALSE)</f>
        <v>62961724.089999981</v>
      </c>
      <c r="R76" s="205">
        <f>VLOOKUP($B76,[1]RevReqInput!$B$20:$AK$197,R$6,FALSE)</f>
        <v>381920</v>
      </c>
      <c r="S76" s="205">
        <f>VLOOKUP($B76,[1]RevReqInput!$B$20:$AK$197,S$6,FALSE)</f>
        <v>0</v>
      </c>
      <c r="T76" s="205">
        <f>VLOOKUP($B76,[1]RevReqInput!$B$20:$AK$197,T$6,FALSE)</f>
        <v>0</v>
      </c>
      <c r="U76" s="205">
        <f>VLOOKUP($B76,[1]RevReqInput!$B$20:$AK$197,U$6,FALSE)</f>
        <v>1086973.5899998266</v>
      </c>
      <c r="V76" s="205">
        <f>VLOOKUP($B76,[1]RevReqInput!$B$20:$AK$197,V$6,FALSE)</f>
        <v>6554.4518560806082</v>
      </c>
      <c r="W76" s="302">
        <f>VLOOKUP($B76,[1]RevReqInput!$B$20:$AK$197,W$6,FALSE)</f>
        <v>0</v>
      </c>
      <c r="X76" s="205">
        <f>VLOOKUP($B76,[1]RevReqInput!$B$20:$AK$197,X$6,FALSE)</f>
        <v>0</v>
      </c>
      <c r="Y76" s="205">
        <f>VLOOKUP($B76,[1]RevReqInput!$B$20:$AK$197,Y$6,FALSE)</f>
        <v>788480</v>
      </c>
      <c r="Z76" s="205">
        <f>VLOOKUP($B76,[1]RevReqInput!$B$20:$AK$197,Z$6,FALSE)</f>
        <v>0</v>
      </c>
      <c r="AA76" s="205">
        <f>VLOOKUP($B76,[1]RevReqInput!$B$20:$AK$197,AA$6,FALSE)</f>
        <v>0</v>
      </c>
      <c r="AB76" s="205">
        <f>VLOOKUP($B76,[1]RevReqInput!$B$20:$AK$197,AB$6,FALSE)</f>
        <v>0</v>
      </c>
      <c r="AC76" s="205">
        <f>VLOOKUP($B76,[1]RevReqInput!$B$20:$AK$197,AC$6,FALSE)</f>
        <v>0</v>
      </c>
      <c r="AD76" s="205">
        <f>VLOOKUP($B76,[1]RevReqInput!$B$20:$AK$197,AD$6,FALSE)</f>
        <v>0</v>
      </c>
      <c r="AE76" s="205">
        <f>VLOOKUP($B76,[1]RevReqInput!$B$20:$AK$197,AE$6,FALSE)</f>
        <v>0</v>
      </c>
      <c r="AF76" s="205">
        <f>VLOOKUP($B76,[1]RevReqInput!$B$20:$AK$197,AF$6,FALSE)</f>
        <v>0</v>
      </c>
      <c r="AG76" s="205">
        <f>VLOOKUP($B76,[1]RevReqInput!$B$20:$AK$197,AG$6,FALSE)</f>
        <v>0</v>
      </c>
      <c r="AH76" s="205">
        <f>VLOOKUP($B76,[1]RevReqInput!$B$20:$AK$197,AH$6,FALSE)</f>
        <v>0</v>
      </c>
      <c r="AI76" s="302">
        <f>VLOOKUP($B76,[1]RevReqInput!$B$20:$AK$197,AI$6,FALSE)</f>
        <v>8865.4333333333325</v>
      </c>
      <c r="AJ76" s="8">
        <f t="shared" si="5"/>
        <v>810609.73346649727</v>
      </c>
      <c r="AK76" s="8">
        <f t="shared" si="6"/>
        <v>810609.73346649727</v>
      </c>
      <c r="AL76">
        <f t="shared" si="7"/>
        <v>15.2</v>
      </c>
      <c r="AM76" s="47">
        <f t="shared" si="34"/>
        <v>1</v>
      </c>
      <c r="AN76" s="8">
        <f>AJ76-RevReqSumR!W76</f>
        <v>0</v>
      </c>
      <c r="AO76" s="8">
        <f t="shared" si="9"/>
        <v>0</v>
      </c>
      <c r="AP76" s="8">
        <f t="shared" si="10"/>
        <v>0</v>
      </c>
      <c r="AQ76" s="8">
        <f t="shared" si="11"/>
        <v>0</v>
      </c>
      <c r="AR76" s="8">
        <f t="shared" si="12"/>
        <v>62897370.959999979</v>
      </c>
      <c r="AS76" s="8">
        <v>0</v>
      </c>
      <c r="AU76" s="8">
        <f t="shared" si="13"/>
        <v>1086973.5899998266</v>
      </c>
      <c r="AV76" s="8">
        <f t="shared" si="14"/>
        <v>64353.13</v>
      </c>
      <c r="AW76" s="8">
        <f t="shared" si="15"/>
        <v>64048697.679999806</v>
      </c>
      <c r="AX76" s="8">
        <f t="shared" si="16"/>
        <v>0</v>
      </c>
      <c r="AZ76" s="8">
        <f t="shared" si="35"/>
        <v>32873954.814725105</v>
      </c>
      <c r="BA76" s="8">
        <f t="shared" si="35"/>
        <v>813930.85011743754</v>
      </c>
      <c r="BB76" s="8">
        <f t="shared" si="35"/>
        <v>30360812.015157267</v>
      </c>
      <c r="BC76" s="8">
        <f t="shared" si="18"/>
        <v>64048697.679999813</v>
      </c>
      <c r="BD76" s="8">
        <f t="shared" si="19"/>
        <v>0</v>
      </c>
      <c r="BF76" s="8">
        <f t="shared" si="20"/>
        <v>1392269.2534664962</v>
      </c>
      <c r="BG76" s="8">
        <f t="shared" si="21"/>
        <v>797345.43333333335</v>
      </c>
      <c r="BH76" s="8">
        <f t="shared" si="22"/>
        <v>0</v>
      </c>
      <c r="BI76" s="8">
        <f t="shared" si="23"/>
        <v>797345.43333333335</v>
      </c>
      <c r="BJ76" s="8">
        <f t="shared" si="24"/>
        <v>594923.8201331629</v>
      </c>
      <c r="BK76" s="8">
        <f t="shared" si="25"/>
        <v>0</v>
      </c>
      <c r="BL76" s="8">
        <f>BU76*WACC!$H$9/12</f>
        <v>168933.62591329814</v>
      </c>
      <c r="BM76" s="8">
        <f t="shared" si="26"/>
        <v>425990.19421986479</v>
      </c>
      <c r="BN76" s="8">
        <f t="shared" si="27"/>
        <v>175013.81139328924</v>
      </c>
      <c r="BO76" s="8">
        <f t="shared" si="28"/>
        <v>250976.38282657554</v>
      </c>
      <c r="BP76" s="8">
        <f>BU76*WACC!$H$10/12</f>
        <v>3422.7436646914225</v>
      </c>
      <c r="BQ76" s="8">
        <f t="shared" si="29"/>
        <v>247553.63916188412</v>
      </c>
      <c r="BR76" s="8"/>
      <c r="BS76" s="8">
        <f t="shared" si="30"/>
        <v>594923.8201331629</v>
      </c>
      <c r="BT76" s="8">
        <f t="shared" si="31"/>
        <v>594923.82013316301</v>
      </c>
      <c r="BU76" s="8">
        <f t="shared" si="32"/>
        <v>64255518.159999818</v>
      </c>
      <c r="BV76" s="8">
        <f>BU76*WACC!$H$11/12</f>
        <v>247478.16036799565</v>
      </c>
      <c r="BW76" s="8">
        <f t="shared" si="33"/>
        <v>-75.478793888469227</v>
      </c>
    </row>
    <row r="77" spans="1:80" x14ac:dyDescent="0.2">
      <c r="A77">
        <f t="shared" si="4"/>
        <v>2014</v>
      </c>
      <c r="B77" s="49">
        <v>41821</v>
      </c>
      <c r="C77" s="205">
        <f>VLOOKUP($B77,[1]RevReqInput!$B$20:$AK$197,C$6,FALSE)</f>
        <v>0</v>
      </c>
      <c r="D77" s="205">
        <f>VLOOKUP($B77,[1]RevReqInput!$B$20:$AK$197,D$6,FALSE)</f>
        <v>0</v>
      </c>
      <c r="E77" s="205">
        <f>VLOOKUP($B77,[1]RevReqInput!$B$20:$AK$197,E$6,FALSE)</f>
        <v>582918.65755224926</v>
      </c>
      <c r="F77" s="205">
        <f>VLOOKUP($B77,[1]RevReqInput!$B$20:$AK$197,F$6,FALSE)</f>
        <v>0</v>
      </c>
      <c r="G77" s="205">
        <f>VLOOKUP($B77,[1]RevReqInput!$B$20:$AK$197,G$6,FALSE)</f>
        <v>6580.1375522499993</v>
      </c>
      <c r="H77" s="205">
        <f>VLOOKUP($B77,[1]RevReqInput!$B$20:$AK$197,H$6,FALSE)</f>
        <v>576338.51999999932</v>
      </c>
      <c r="I77" s="205">
        <f>VLOOKUP($B77,[1]RevReqInput!$B$20:$AK$197,I$6,FALSE)</f>
        <v>567060.59999999928</v>
      </c>
      <c r="J77" s="205">
        <f>VLOOKUP($B77,[1]RevReqInput!$B$20:$AK$197,J$6,FALSE)</f>
        <v>9277.9199999999946</v>
      </c>
      <c r="K77" s="205">
        <f>VLOOKUP($B77,[1]RevReqInput!$B$20:$AK$197,K$6,FALSE)</f>
        <v>1394600</v>
      </c>
      <c r="L77" s="205">
        <f>VLOOKUP($B77,[1]RevReqInput!$B$20:$AK$197,L$6,FALSE)</f>
        <v>0</v>
      </c>
      <c r="M77" s="205">
        <f>VLOOKUP($B77,[1]RevReqInput!$B$20:$AK$197,M$6,FALSE)</f>
        <v>622652.80000000028</v>
      </c>
      <c r="N77" s="205">
        <f>VLOOKUP($B77,[1]RevReqInput!$B$20:$AK$197,N$6,FALSE)</f>
        <v>771947.19999999984</v>
      </c>
      <c r="O77" s="205">
        <f>VLOOKUP($B77,[1]RevReqInput!$B$20:$AK$197,O$6,FALSE)</f>
        <v>18038.850000000002</v>
      </c>
      <c r="P77" s="205">
        <f>VLOOKUP($B77,[1]RevReqInput!$B$20:$AK$197,P$6,FALSE)</f>
        <v>62125423.760000013</v>
      </c>
      <c r="Q77" s="205">
        <f>VLOOKUP($B77,[1]RevReqInput!$B$20:$AK$197,Q$6,FALSE)</f>
        <v>62143462.610000014</v>
      </c>
      <c r="R77" s="205">
        <f>VLOOKUP($B77,[1]RevReqInput!$B$20:$AK$197,R$6,FALSE)</f>
        <v>455080</v>
      </c>
      <c r="S77" s="205">
        <f>VLOOKUP($B77,[1]RevReqInput!$B$20:$AK$197,S$6,FALSE)</f>
        <v>1066710</v>
      </c>
      <c r="T77" s="205">
        <f>VLOOKUP($B77,[1]RevReqInput!$B$20:$AK$197,T$6,FALSE)</f>
        <v>-20263.589999826625</v>
      </c>
      <c r="U77" s="205">
        <f>VLOOKUP($B77,[1]RevReqInput!$B$20:$AK$197,U$6,FALSE)</f>
        <v>455080</v>
      </c>
      <c r="V77" s="205">
        <f>VLOOKUP($B77,[1]RevReqInput!$B$20:$AK$197,V$6,FALSE)</f>
        <v>10064.225653340882</v>
      </c>
      <c r="W77" s="302">
        <f>VLOOKUP($B77,[1]RevReqInput!$B$20:$AK$197,W$6,FALSE)</f>
        <v>5667.975527349101</v>
      </c>
      <c r="X77" s="205">
        <f>VLOOKUP($B77,[1]RevReqInput!$B$20:$AK$197,X$6,FALSE)</f>
        <v>0</v>
      </c>
      <c r="Y77" s="205">
        <f>VLOOKUP($B77,[1]RevReqInput!$B$20:$AK$197,Y$6,FALSE)</f>
        <v>939520</v>
      </c>
      <c r="Z77" s="205">
        <f>VLOOKUP($B77,[1]RevReqInput!$B$20:$AK$197,Z$6,FALSE)</f>
        <v>0</v>
      </c>
      <c r="AA77" s="205">
        <f>VLOOKUP($B77,[1]RevReqInput!$B$20:$AK$197,AA$6,FALSE)</f>
        <v>0</v>
      </c>
      <c r="AB77" s="205">
        <f>VLOOKUP($B77,[1]RevReqInput!$B$20:$AK$197,AB$6,FALSE)</f>
        <v>0</v>
      </c>
      <c r="AC77" s="205">
        <f>VLOOKUP($B77,[1]RevReqInput!$B$20:$AK$197,AC$6,FALSE)</f>
        <v>0</v>
      </c>
      <c r="AD77" s="205">
        <f>VLOOKUP($B77,[1]RevReqInput!$B$20:$AK$197,AD$6,FALSE)</f>
        <v>0</v>
      </c>
      <c r="AE77" s="205">
        <f>VLOOKUP($B77,[1]RevReqInput!$B$20:$AK$197,AE$6,FALSE)</f>
        <v>0</v>
      </c>
      <c r="AF77" s="205">
        <f>VLOOKUP($B77,[1]RevReqInput!$B$20:$AK$197,AF$6,FALSE)</f>
        <v>0</v>
      </c>
      <c r="AG77" s="205">
        <f>VLOOKUP($B77,[1]RevReqInput!$B$20:$AK$197,AG$6,FALSE)</f>
        <v>0</v>
      </c>
      <c r="AH77" s="205">
        <f>VLOOKUP($B77,[1]RevReqInput!$B$20:$AK$197,AH$6,FALSE)</f>
        <v>0</v>
      </c>
      <c r="AI77" s="302">
        <f>VLOOKUP($B77,[1]RevReqInput!$B$20:$AK$197,AI$6,FALSE)</f>
        <v>8865.4333333333325</v>
      </c>
      <c r="AJ77" s="8">
        <f t="shared" si="5"/>
        <v>990961.3620661</v>
      </c>
      <c r="AK77" s="8">
        <f t="shared" si="6"/>
        <v>990961.3620661</v>
      </c>
      <c r="AL77">
        <f t="shared" si="7"/>
        <v>15.4</v>
      </c>
      <c r="AM77" s="47">
        <f t="shared" si="34"/>
        <v>2</v>
      </c>
      <c r="AN77" s="8">
        <f>AJ77-RevReqSumR!W77</f>
        <v>0</v>
      </c>
      <c r="AO77" s="8">
        <f t="shared" si="9"/>
        <v>0</v>
      </c>
      <c r="AP77" s="8">
        <f t="shared" si="10"/>
        <v>0</v>
      </c>
      <c r="AQ77" s="8">
        <f t="shared" si="11"/>
        <v>0</v>
      </c>
      <c r="AR77" s="8">
        <f t="shared" si="12"/>
        <v>62125423.760000013</v>
      </c>
      <c r="AS77" s="8">
        <v>0</v>
      </c>
      <c r="AU77" s="8">
        <f t="shared" si="13"/>
        <v>455080</v>
      </c>
      <c r="AV77" s="8">
        <f t="shared" si="14"/>
        <v>18038.850000000002</v>
      </c>
      <c r="AW77" s="8">
        <f t="shared" si="15"/>
        <v>62598542.610000014</v>
      </c>
      <c r="AX77" s="8">
        <f t="shared" si="16"/>
        <v>0</v>
      </c>
      <c r="AZ77" s="8">
        <f t="shared" si="35"/>
        <v>32129640.972721662</v>
      </c>
      <c r="BA77" s="8">
        <f t="shared" si="35"/>
        <v>795502.27948788018</v>
      </c>
      <c r="BB77" s="8">
        <f t="shared" si="35"/>
        <v>29673399.357790474</v>
      </c>
      <c r="BC77" s="8">
        <f t="shared" si="18"/>
        <v>62598542.610000014</v>
      </c>
      <c r="BD77" s="8">
        <f t="shared" si="19"/>
        <v>0</v>
      </c>
      <c r="BF77" s="8">
        <f t="shared" si="20"/>
        <v>1567299.8820660994</v>
      </c>
      <c r="BG77" s="8">
        <f t="shared" si="21"/>
        <v>954053.40886068239</v>
      </c>
      <c r="BH77" s="8">
        <f t="shared" si="22"/>
        <v>0</v>
      </c>
      <c r="BI77" s="8">
        <f t="shared" si="23"/>
        <v>954053.40886068239</v>
      </c>
      <c r="BJ77" s="8">
        <f t="shared" si="24"/>
        <v>613246.47320541705</v>
      </c>
      <c r="BK77" s="8">
        <f t="shared" si="25"/>
        <v>-20263.589999826625</v>
      </c>
      <c r="BL77" s="8">
        <f>BU77*WACC!$H$9/12</f>
        <v>168389.87598177427</v>
      </c>
      <c r="BM77" s="8">
        <f t="shared" si="26"/>
        <v>424593.00722381612</v>
      </c>
      <c r="BN77" s="8">
        <f t="shared" si="27"/>
        <v>174439.79108783262</v>
      </c>
      <c r="BO77" s="8">
        <f t="shared" si="28"/>
        <v>250153.2161359835</v>
      </c>
      <c r="BP77" s="8">
        <f>BU77*WACC!$H$10/12</f>
        <v>3411.7268134089259</v>
      </c>
      <c r="BQ77" s="8">
        <f t="shared" si="29"/>
        <v>246741.48932257458</v>
      </c>
      <c r="BR77" s="8"/>
      <c r="BS77" s="8">
        <f t="shared" si="30"/>
        <v>592982.88320559042</v>
      </c>
      <c r="BT77" s="8">
        <f t="shared" si="31"/>
        <v>592982.88320559019</v>
      </c>
      <c r="BU77" s="8">
        <f t="shared" si="32"/>
        <v>64048697.679999806</v>
      </c>
      <c r="BV77" s="8">
        <f>BU77*WACC!$H$11/12</f>
        <v>246681.5976231528</v>
      </c>
      <c r="BW77" s="8">
        <f t="shared" si="33"/>
        <v>-59.891699421772501</v>
      </c>
    </row>
    <row r="78" spans="1:80" x14ac:dyDescent="0.2">
      <c r="A78">
        <f t="shared" si="4"/>
        <v>2014</v>
      </c>
      <c r="B78" s="49">
        <v>41852</v>
      </c>
      <c r="C78" s="205">
        <f>VLOOKUP($B78,[1]RevReqInput!$B$20:$AK$197,C$6,FALSE)</f>
        <v>0</v>
      </c>
      <c r="D78" s="205">
        <f>VLOOKUP($B78,[1]RevReqInput!$B$20:$AK$197,D$6,FALSE)</f>
        <v>0</v>
      </c>
      <c r="E78" s="205">
        <f>VLOOKUP($B78,[1]RevReqInput!$B$20:$AK$197,E$6,FALSE)</f>
        <v>575342.97356158344</v>
      </c>
      <c r="F78" s="205">
        <f>VLOOKUP($B78,[1]RevReqInput!$B$20:$AK$197,F$6,FALSE)</f>
        <v>0</v>
      </c>
      <c r="G78" s="205">
        <f>VLOOKUP($B78,[1]RevReqInput!$B$20:$AK$197,G$6,FALSE)</f>
        <v>6411.4035615833318</v>
      </c>
      <c r="H78" s="205">
        <f>VLOOKUP($B78,[1]RevReqInput!$B$20:$AK$197,H$6,FALSE)</f>
        <v>568931.57000000007</v>
      </c>
      <c r="I78" s="205">
        <f>VLOOKUP($B78,[1]RevReqInput!$B$20:$AK$197,I$6,FALSE)</f>
        <v>559891.51000000013</v>
      </c>
      <c r="J78" s="205">
        <f>VLOOKUP($B78,[1]RevReqInput!$B$20:$AK$197,J$6,FALSE)</f>
        <v>9040.059999999994</v>
      </c>
      <c r="K78" s="205">
        <f>VLOOKUP($B78,[1]RevReqInput!$B$20:$AK$197,K$6,FALSE)</f>
        <v>1368475</v>
      </c>
      <c r="L78" s="205">
        <f>VLOOKUP($B78,[1]RevReqInput!$B$20:$AK$197,L$6,FALSE)</f>
        <v>0</v>
      </c>
      <c r="M78" s="205">
        <f>VLOOKUP($B78,[1]RevReqInput!$B$20:$AK$197,M$6,FALSE)</f>
        <v>575955.9800000001</v>
      </c>
      <c r="N78" s="205">
        <f>VLOOKUP($B78,[1]RevReqInput!$B$20:$AK$197,N$6,FALSE)</f>
        <v>792519.0199999999</v>
      </c>
      <c r="O78" s="205">
        <f>VLOOKUP($B78,[1]RevReqInput!$B$20:$AK$197,O$6,FALSE)</f>
        <v>11014.439999999999</v>
      </c>
      <c r="P78" s="205">
        <f>VLOOKUP($B78,[1]RevReqInput!$B$20:$AK$197,P$6,FALSE)</f>
        <v>61332904.739999995</v>
      </c>
      <c r="Q78" s="205">
        <f>VLOOKUP($B78,[1]RevReqInput!$B$20:$AK$197,Q$6,FALSE)</f>
        <v>61343919.179999985</v>
      </c>
      <c r="R78" s="205">
        <f>VLOOKUP($B78,[1]RevReqInput!$B$20:$AK$197,R$6,FALSE)</f>
        <v>446555</v>
      </c>
      <c r="S78" s="205">
        <f>VLOOKUP($B78,[1]RevReqInput!$B$20:$AK$197,S$6,FALSE)</f>
        <v>0</v>
      </c>
      <c r="T78" s="205">
        <f>VLOOKUP($B78,[1]RevReqInput!$B$20:$AK$197,T$6,FALSE)</f>
        <v>0</v>
      </c>
      <c r="U78" s="205">
        <f>VLOOKUP($B78,[1]RevReqInput!$B$20:$AK$197,U$6,FALSE)</f>
        <v>901635</v>
      </c>
      <c r="V78" s="205">
        <f>VLOOKUP($B78,[1]RevReqInput!$B$20:$AK$197,V$6,FALSE)</f>
        <v>4430.0090095890419</v>
      </c>
      <c r="W78" s="302">
        <f>VLOOKUP($B78,[1]RevReqInput!$B$20:$AK$197,W$6,FALSE)</f>
        <v>0</v>
      </c>
      <c r="X78" s="205">
        <f>VLOOKUP($B78,[1]RevReqInput!$B$20:$AK$197,X$6,FALSE)</f>
        <v>0</v>
      </c>
      <c r="Y78" s="205">
        <f>VLOOKUP($B78,[1]RevReqInput!$B$20:$AK$197,Y$6,FALSE)</f>
        <v>921920</v>
      </c>
      <c r="Z78" s="205">
        <f>VLOOKUP($B78,[1]RevReqInput!$B$20:$AK$197,Z$6,FALSE)</f>
        <v>0</v>
      </c>
      <c r="AA78" s="205">
        <f>VLOOKUP($B78,[1]RevReqInput!$B$20:$AK$197,AA$6,FALSE)</f>
        <v>0</v>
      </c>
      <c r="AB78" s="205">
        <f>VLOOKUP($B78,[1]RevReqInput!$B$20:$AK$197,AB$6,FALSE)</f>
        <v>0</v>
      </c>
      <c r="AC78" s="205">
        <f>VLOOKUP($B78,[1]RevReqInput!$B$20:$AK$197,AC$6,FALSE)</f>
        <v>0</v>
      </c>
      <c r="AD78" s="205">
        <f>VLOOKUP($B78,[1]RevReqInput!$B$20:$AK$197,AD$6,FALSE)</f>
        <v>0</v>
      </c>
      <c r="AE78" s="205">
        <f>VLOOKUP($B78,[1]RevReqInput!$B$20:$AK$197,AE$6,FALSE)</f>
        <v>0</v>
      </c>
      <c r="AF78" s="205">
        <f>VLOOKUP($B78,[1]RevReqInput!$B$20:$AK$197,AF$6,FALSE)</f>
        <v>0</v>
      </c>
      <c r="AG78" s="205">
        <f>VLOOKUP($B78,[1]RevReqInput!$B$20:$AK$197,AG$6,FALSE)</f>
        <v>0</v>
      </c>
      <c r="AH78" s="205">
        <f>VLOOKUP($B78,[1]RevReqInput!$B$20:$AK$197,AH$6,FALSE)</f>
        <v>0</v>
      </c>
      <c r="AI78" s="302">
        <f>VLOOKUP($B78,[1]RevReqInput!$B$20:$AK$197,AI$6,FALSE)</f>
        <v>8865.4333333333325</v>
      </c>
      <c r="AJ78" s="8">
        <f t="shared" si="5"/>
        <v>941626.8459045057</v>
      </c>
      <c r="AK78" s="8">
        <f t="shared" si="6"/>
        <v>941626.8459045057</v>
      </c>
      <c r="AL78">
        <f t="shared" si="7"/>
        <v>15.6</v>
      </c>
      <c r="AM78" s="47">
        <f t="shared" si="34"/>
        <v>2</v>
      </c>
      <c r="AN78" s="8">
        <f>AJ78-RevReqSumR!W78</f>
        <v>0</v>
      </c>
      <c r="AO78" s="8">
        <f t="shared" si="9"/>
        <v>0</v>
      </c>
      <c r="AP78" s="8">
        <f t="shared" si="10"/>
        <v>0</v>
      </c>
      <c r="AQ78" s="8">
        <f t="shared" si="11"/>
        <v>0</v>
      </c>
      <c r="AR78" s="8">
        <f t="shared" si="12"/>
        <v>61332904.739999995</v>
      </c>
      <c r="AS78" s="8">
        <v>0</v>
      </c>
      <c r="AU78" s="8">
        <f t="shared" si="13"/>
        <v>901635</v>
      </c>
      <c r="AV78" s="8">
        <f t="shared" si="14"/>
        <v>11014.439999999999</v>
      </c>
      <c r="AW78" s="8">
        <f t="shared" si="15"/>
        <v>62245554.179999992</v>
      </c>
      <c r="AX78" s="8">
        <f t="shared" si="16"/>
        <v>0</v>
      </c>
      <c r="AZ78" s="8">
        <f t="shared" si="35"/>
        <v>31948464.366197702</v>
      </c>
      <c r="BA78" s="8">
        <f t="shared" si="35"/>
        <v>791016.50251943991</v>
      </c>
      <c r="BB78" s="8">
        <f t="shared" si="35"/>
        <v>29506073.311282855</v>
      </c>
      <c r="BC78" s="8">
        <f t="shared" si="18"/>
        <v>62245554.179999992</v>
      </c>
      <c r="BD78" s="8">
        <f t="shared" si="19"/>
        <v>0</v>
      </c>
      <c r="BF78" s="8">
        <f t="shared" si="20"/>
        <v>1510558.4159045056</v>
      </c>
      <c r="BG78" s="8">
        <f t="shared" si="21"/>
        <v>930785.43333333335</v>
      </c>
      <c r="BH78" s="8">
        <f t="shared" si="22"/>
        <v>0</v>
      </c>
      <c r="BI78" s="8">
        <f t="shared" si="23"/>
        <v>930785.43333333335</v>
      </c>
      <c r="BJ78" s="8">
        <f t="shared" si="24"/>
        <v>579772.9825711723</v>
      </c>
      <c r="BK78" s="8">
        <f t="shared" si="25"/>
        <v>0</v>
      </c>
      <c r="BL78" s="8">
        <f>BU78*WACC!$H$9/12</f>
        <v>164577.28585524842</v>
      </c>
      <c r="BM78" s="8">
        <f t="shared" si="26"/>
        <v>415195.69671592384</v>
      </c>
      <c r="BN78" s="8">
        <f t="shared" si="27"/>
        <v>170579.00003877014</v>
      </c>
      <c r="BO78" s="8">
        <f t="shared" si="28"/>
        <v>244616.6966771537</v>
      </c>
      <c r="BP78" s="8">
        <f>BU78*WACC!$H$10/12</f>
        <v>3334.4803881866978</v>
      </c>
      <c r="BQ78" s="8">
        <f t="shared" si="29"/>
        <v>241282.216288967</v>
      </c>
      <c r="BR78" s="8"/>
      <c r="BS78" s="8">
        <f t="shared" si="30"/>
        <v>579772.9825711723</v>
      </c>
      <c r="BT78" s="8">
        <f t="shared" si="31"/>
        <v>579772.98257117253</v>
      </c>
      <c r="BU78" s="8">
        <f t="shared" si="32"/>
        <v>62598542.610000014</v>
      </c>
      <c r="BV78" s="8">
        <f>BU78*WACC!$H$11/12</f>
        <v>241096.36978204761</v>
      </c>
      <c r="BW78" s="8">
        <f t="shared" si="33"/>
        <v>-185.84650691939169</v>
      </c>
    </row>
    <row r="79" spans="1:80" x14ac:dyDescent="0.2">
      <c r="A79">
        <f t="shared" si="4"/>
        <v>2014</v>
      </c>
      <c r="B79" s="49">
        <v>41883</v>
      </c>
      <c r="C79" s="205">
        <f>VLOOKUP($B79,[1]RevReqInput!$B$20:$AK$197,C$6,FALSE)</f>
        <v>0</v>
      </c>
      <c r="D79" s="205">
        <f>VLOOKUP($B79,[1]RevReqInput!$B$20:$AK$197,D$6,FALSE)</f>
        <v>0</v>
      </c>
      <c r="E79" s="205">
        <f>VLOOKUP($B79,[1]RevReqInput!$B$20:$AK$197,E$6,FALSE)</f>
        <v>567940.4941254165</v>
      </c>
      <c r="F79" s="205">
        <f>VLOOKUP($B79,[1]RevReqInput!$B$20:$AK$197,F$6,FALSE)</f>
        <v>0</v>
      </c>
      <c r="G79" s="205">
        <f>VLOOKUP($B79,[1]RevReqInput!$B$20:$AK$197,G$6,FALSE)</f>
        <v>6256.3541254166648</v>
      </c>
      <c r="H79" s="205">
        <f>VLOOKUP($B79,[1]RevReqInput!$B$20:$AK$197,H$6,FALSE)</f>
        <v>561684.13999999978</v>
      </c>
      <c r="I79" s="205">
        <f>VLOOKUP($B79,[1]RevReqInput!$B$20:$AK$197,I$6,FALSE)</f>
        <v>552862.7899999998</v>
      </c>
      <c r="J79" s="205">
        <f>VLOOKUP($B79,[1]RevReqInput!$B$20:$AK$197,J$6,FALSE)</f>
        <v>8821.350000000004</v>
      </c>
      <c r="K79" s="205">
        <f>VLOOKUP($B79,[1]RevReqInput!$B$20:$AK$197,K$6,FALSE)</f>
        <v>1357550</v>
      </c>
      <c r="L79" s="205">
        <f>VLOOKUP($B79,[1]RevReqInput!$B$20:$AK$197,L$6,FALSE)</f>
        <v>0</v>
      </c>
      <c r="M79" s="205">
        <f>VLOOKUP($B79,[1]RevReqInput!$B$20:$AK$197,M$6,FALSE)</f>
        <v>566944.83999999985</v>
      </c>
      <c r="N79" s="205">
        <f>VLOOKUP($B79,[1]RevReqInput!$B$20:$AK$197,N$6,FALSE)</f>
        <v>790605.16000000015</v>
      </c>
      <c r="O79" s="205">
        <f>VLOOKUP($B79,[1]RevReqInput!$B$20:$AK$197,O$6,FALSE)</f>
        <v>5753.74</v>
      </c>
      <c r="P79" s="205">
        <f>VLOOKUP($B79,[1]RevReqInput!$B$20:$AK$197,P$6,FALSE)</f>
        <v>60542299.579999983</v>
      </c>
      <c r="Q79" s="205">
        <f>VLOOKUP($B79,[1]RevReqInput!$B$20:$AK$197,Q$6,FALSE)</f>
        <v>60548053.319999978</v>
      </c>
      <c r="R79" s="205">
        <f>VLOOKUP($B79,[1]RevReqInput!$B$20:$AK$197,R$6,FALSE)</f>
        <v>442990</v>
      </c>
      <c r="S79" s="205">
        <f>VLOOKUP($B79,[1]RevReqInput!$B$20:$AK$197,S$6,FALSE)</f>
        <v>0</v>
      </c>
      <c r="T79" s="205">
        <f>VLOOKUP($B79,[1]RevReqInput!$B$20:$AK$197,T$6,FALSE)</f>
        <v>0</v>
      </c>
      <c r="U79" s="205">
        <f>VLOOKUP($B79,[1]RevReqInput!$B$20:$AK$197,U$6,FALSE)</f>
        <v>1344625</v>
      </c>
      <c r="V79" s="205">
        <f>VLOOKUP($B79,[1]RevReqInput!$B$20:$AK$197,V$6,FALSE)</f>
        <v>8368.1250520547947</v>
      </c>
      <c r="W79" s="302">
        <f>VLOOKUP($B79,[1]RevReqInput!$B$20:$AK$197,W$6,FALSE)</f>
        <v>0</v>
      </c>
      <c r="X79" s="205">
        <f>VLOOKUP($B79,[1]RevReqInput!$B$20:$AK$197,X$6,FALSE)</f>
        <v>0</v>
      </c>
      <c r="Y79" s="205">
        <f>VLOOKUP($B79,[1]RevReqInput!$B$20:$AK$197,Y$6,FALSE)</f>
        <v>914560</v>
      </c>
      <c r="Z79" s="205">
        <f>VLOOKUP($B79,[1]RevReqInput!$B$20:$AK$197,Z$6,FALSE)</f>
        <v>0</v>
      </c>
      <c r="AA79" s="205">
        <f>VLOOKUP($B79,[1]RevReqInput!$B$20:$AK$197,AA$6,FALSE)</f>
        <v>0</v>
      </c>
      <c r="AB79" s="205">
        <f>VLOOKUP($B79,[1]RevReqInput!$B$20:$AK$197,AB$6,FALSE)</f>
        <v>0</v>
      </c>
      <c r="AC79" s="205">
        <f>VLOOKUP($B79,[1]RevReqInput!$B$20:$AK$197,AC$6,FALSE)</f>
        <v>0</v>
      </c>
      <c r="AD79" s="205">
        <f>VLOOKUP($B79,[1]RevReqInput!$B$20:$AK$197,AD$6,FALSE)</f>
        <v>0</v>
      </c>
      <c r="AE79" s="205">
        <f>VLOOKUP($B79,[1]RevReqInput!$B$20:$AK$197,AE$6,FALSE)</f>
        <v>0</v>
      </c>
      <c r="AF79" s="205">
        <f>VLOOKUP($B79,[1]RevReqInput!$B$20:$AK$197,AF$6,FALSE)</f>
        <v>0</v>
      </c>
      <c r="AG79" s="205">
        <f>VLOOKUP($B79,[1]RevReqInput!$B$20:$AK$197,AG$6,FALSE)</f>
        <v>0</v>
      </c>
      <c r="AH79" s="205">
        <f>VLOOKUP($B79,[1]RevReqInput!$B$20:$AK$197,AH$6,FALSE)</f>
        <v>0</v>
      </c>
      <c r="AI79" s="302">
        <f>VLOOKUP($B79,[1]RevReqInput!$B$20:$AK$197,AI$6,FALSE)</f>
        <v>8865.4333333333325</v>
      </c>
      <c r="AJ79" s="8">
        <f t="shared" si="5"/>
        <v>938049.91251080495</v>
      </c>
      <c r="AK79" s="8">
        <f t="shared" si="6"/>
        <v>938049.91251080483</v>
      </c>
      <c r="AL79">
        <f t="shared" si="7"/>
        <v>15.8</v>
      </c>
      <c r="AM79" s="47">
        <f t="shared" si="34"/>
        <v>2</v>
      </c>
      <c r="AN79" s="8">
        <f>AJ79-RevReqSumR!W79</f>
        <v>0</v>
      </c>
      <c r="AO79" s="8">
        <f t="shared" si="9"/>
        <v>0</v>
      </c>
      <c r="AP79" s="8">
        <f t="shared" si="10"/>
        <v>0</v>
      </c>
      <c r="AQ79" s="8">
        <f t="shared" si="11"/>
        <v>0</v>
      </c>
      <c r="AR79" s="8">
        <f t="shared" si="12"/>
        <v>60542299.579999983</v>
      </c>
      <c r="AS79" s="8">
        <v>0</v>
      </c>
      <c r="AU79" s="8">
        <f t="shared" si="13"/>
        <v>1344625</v>
      </c>
      <c r="AV79" s="8">
        <f t="shared" si="14"/>
        <v>5753.74</v>
      </c>
      <c r="AW79" s="8">
        <f t="shared" si="15"/>
        <v>61892678.319999985</v>
      </c>
      <c r="AX79" s="8">
        <f t="shared" si="16"/>
        <v>0</v>
      </c>
      <c r="AZ79" s="8">
        <f t="shared" si="35"/>
        <v>31767345.537914798</v>
      </c>
      <c r="BA79" s="8">
        <f t="shared" si="35"/>
        <v>786532.1560905599</v>
      </c>
      <c r="BB79" s="8">
        <f t="shared" si="35"/>
        <v>29338800.62599463</v>
      </c>
      <c r="BC79" s="8">
        <f t="shared" si="18"/>
        <v>61892678.319999993</v>
      </c>
      <c r="BD79" s="8">
        <f t="shared" si="19"/>
        <v>0</v>
      </c>
      <c r="BF79" s="8">
        <f t="shared" si="20"/>
        <v>1499734.0525108047</v>
      </c>
      <c r="BG79" s="8">
        <f t="shared" si="21"/>
        <v>923425.43333333335</v>
      </c>
      <c r="BH79" s="8">
        <f t="shared" si="22"/>
        <v>0</v>
      </c>
      <c r="BI79" s="8">
        <f t="shared" si="23"/>
        <v>923425.43333333335</v>
      </c>
      <c r="BJ79" s="8">
        <f t="shared" si="24"/>
        <v>576308.61917747138</v>
      </c>
      <c r="BK79" s="8">
        <f t="shared" si="25"/>
        <v>0</v>
      </c>
      <c r="BL79" s="8">
        <f>BU79*WACC!$H$9/12</f>
        <v>163649.24703316842</v>
      </c>
      <c r="BM79" s="8">
        <f t="shared" si="26"/>
        <v>412659.37214430294</v>
      </c>
      <c r="BN79" s="8">
        <f t="shared" si="27"/>
        <v>169536.9764517654</v>
      </c>
      <c r="BO79" s="8">
        <f t="shared" si="28"/>
        <v>243122.39569253754</v>
      </c>
      <c r="BP79" s="8">
        <f>BU79*WACC!$H$10/12</f>
        <v>3315.6775063939858</v>
      </c>
      <c r="BQ79" s="8">
        <f t="shared" si="29"/>
        <v>239806.71818614355</v>
      </c>
      <c r="BR79" s="8"/>
      <c r="BS79" s="8">
        <f t="shared" si="30"/>
        <v>576308.61917747138</v>
      </c>
      <c r="BT79" s="8">
        <f t="shared" si="31"/>
        <v>576308.61917747126</v>
      </c>
      <c r="BU79" s="8">
        <f t="shared" si="32"/>
        <v>62245554.179999992</v>
      </c>
      <c r="BV79" s="8">
        <f>BU79*WACC!$H$11/12</f>
        <v>239736.8456541732</v>
      </c>
      <c r="BW79" s="8">
        <f t="shared" si="33"/>
        <v>-69.872531970351702</v>
      </c>
    </row>
    <row r="80" spans="1:80" x14ac:dyDescent="0.2">
      <c r="A80">
        <f t="shared" si="4"/>
        <v>2014</v>
      </c>
      <c r="B80" s="49">
        <v>41913</v>
      </c>
      <c r="C80" s="205">
        <f>VLOOKUP($B80,[1]RevReqInput!$B$20:$AK$197,C$6,FALSE)</f>
        <v>0</v>
      </c>
      <c r="D80" s="205">
        <f>VLOOKUP($B80,[1]RevReqInput!$B$20:$AK$197,D$6,FALSE)</f>
        <v>0</v>
      </c>
      <c r="E80" s="205">
        <f>VLOOKUP($B80,[1]RevReqInput!$B$20:$AK$197,E$6,FALSE)</f>
        <v>560572.1401033334</v>
      </c>
      <c r="F80" s="205">
        <f>VLOOKUP($B80,[1]RevReqInput!$B$20:$AK$197,F$6,FALSE)</f>
        <v>0</v>
      </c>
      <c r="G80" s="205">
        <f>VLOOKUP($B80,[1]RevReqInput!$B$20:$AK$197,G$6,FALSE)</f>
        <v>6094.9901033333344</v>
      </c>
      <c r="H80" s="205">
        <f>VLOOKUP($B80,[1]RevReqInput!$B$20:$AK$197,H$6,FALSE)</f>
        <v>554477.15</v>
      </c>
      <c r="I80" s="205">
        <f>VLOOKUP($B80,[1]RevReqInput!$B$20:$AK$197,I$6,FALSE)</f>
        <v>545883.26</v>
      </c>
      <c r="J80" s="205">
        <f>VLOOKUP($B80,[1]RevReqInput!$B$20:$AK$197,J$6,FALSE)</f>
        <v>8593.89</v>
      </c>
      <c r="K80" s="205">
        <f>VLOOKUP($B80,[1]RevReqInput!$B$20:$AK$197,K$6,FALSE)</f>
        <v>1247825</v>
      </c>
      <c r="L80" s="205">
        <f>VLOOKUP($B80,[1]RevReqInput!$B$20:$AK$197,L$6,FALSE)</f>
        <v>0</v>
      </c>
      <c r="M80" s="205">
        <f>VLOOKUP($B80,[1]RevReqInput!$B$20:$AK$197,M$6,FALSE)</f>
        <v>558436.67000000004</v>
      </c>
      <c r="N80" s="205">
        <f>VLOOKUP($B80,[1]RevReqInput!$B$20:$AK$197,N$6,FALSE)</f>
        <v>689388.33</v>
      </c>
      <c r="O80" s="205">
        <f>VLOOKUP($B80,[1]RevReqInput!$B$20:$AK$197,O$6,FALSE)</f>
        <v>1794.2199999999998</v>
      </c>
      <c r="P80" s="205">
        <f>VLOOKUP($B80,[1]RevReqInput!$B$20:$AK$197,P$6,FALSE)</f>
        <v>59852911.250000007</v>
      </c>
      <c r="Q80" s="205">
        <f>VLOOKUP($B80,[1]RevReqInput!$B$20:$AK$197,Q$6,FALSE)</f>
        <v>59854705.469999999</v>
      </c>
      <c r="R80" s="205">
        <f>VLOOKUP($B80,[1]RevReqInput!$B$20:$AK$197,R$6,FALSE)</f>
        <v>407185</v>
      </c>
      <c r="S80" s="205">
        <f>VLOOKUP($B80,[1]RevReqInput!$B$20:$AK$197,S$6,FALSE)</f>
        <v>1344625</v>
      </c>
      <c r="T80" s="205">
        <f>VLOOKUP($B80,[1]RevReqInput!$B$20:$AK$197,T$6,FALSE)</f>
        <v>0</v>
      </c>
      <c r="U80" s="205">
        <f>VLOOKUP($B80,[1]RevReqInput!$B$20:$AK$197,U$6,FALSE)</f>
        <v>407185</v>
      </c>
      <c r="V80" s="205">
        <f>VLOOKUP($B80,[1]RevReqInput!$B$20:$AK$197,V$6,FALSE)</f>
        <v>12402.392817808221</v>
      </c>
      <c r="W80" s="302">
        <f>VLOOKUP($B80,[1]RevReqInput!$B$20:$AK$197,W$6,FALSE)</f>
        <v>7594.4602024022133</v>
      </c>
      <c r="X80" s="205">
        <f>VLOOKUP($B80,[1]RevReqInput!$B$20:$AK$197,X$6,FALSE)</f>
        <v>0</v>
      </c>
      <c r="Y80" s="205">
        <f>VLOOKUP($B80,[1]RevReqInput!$B$20:$AK$197,Y$6,FALSE)</f>
        <v>840640</v>
      </c>
      <c r="Z80" s="205">
        <f>VLOOKUP($B80,[1]RevReqInput!$B$20:$AK$197,Z$6,FALSE)</f>
        <v>0</v>
      </c>
      <c r="AA80" s="205">
        <f>VLOOKUP($B80,[1]RevReqInput!$B$20:$AK$197,AA$6,FALSE)</f>
        <v>0</v>
      </c>
      <c r="AB80" s="205">
        <f>VLOOKUP($B80,[1]RevReqInput!$B$20:$AK$197,AB$6,FALSE)</f>
        <v>0</v>
      </c>
      <c r="AC80" s="205">
        <f>VLOOKUP($B80,[1]RevReqInput!$B$20:$AK$197,AC$6,FALSE)</f>
        <v>0</v>
      </c>
      <c r="AD80" s="205">
        <f>VLOOKUP($B80,[1]RevReqInput!$B$20:$AK$197,AD$6,FALSE)</f>
        <v>0</v>
      </c>
      <c r="AE80" s="205">
        <f>VLOOKUP($B80,[1]RevReqInput!$B$20:$AK$197,AE$6,FALSE)</f>
        <v>0</v>
      </c>
      <c r="AF80" s="205">
        <f>VLOOKUP($B80,[1]RevReqInput!$B$20:$AK$197,AF$6,FALSE)</f>
        <v>0</v>
      </c>
      <c r="AG80" s="205">
        <f>VLOOKUP($B80,[1]RevReqInput!$B$20:$AK$197,AG$6,FALSE)</f>
        <v>0</v>
      </c>
      <c r="AH80" s="205">
        <f>VLOOKUP($B80,[1]RevReqInput!$B$20:$AK$197,AH$6,FALSE)</f>
        <v>0</v>
      </c>
      <c r="AI80" s="302">
        <f>VLOOKUP($B80,[1]RevReqInput!$B$20:$AK$197,AI$6,FALSE)</f>
        <v>8865.4333333333325</v>
      </c>
      <c r="AJ80" s="8">
        <f t="shared" ref="AJ80:AJ143" si="36">E80-H80-K80-L80+M80+N80-T80+V80+W80-X80+Y80+AA80+AH80+AI80</f>
        <v>875597.27645687701</v>
      </c>
      <c r="AK80" s="8">
        <f t="shared" ref="AK80:AK143" si="37">F80+G80-T80+V80+W80-X80+Y80+AA80+AH80+AI80</f>
        <v>875597.27645687712</v>
      </c>
      <c r="AL80">
        <f t="shared" si="7"/>
        <v>16</v>
      </c>
      <c r="AM80" s="47">
        <f t="shared" si="34"/>
        <v>2</v>
      </c>
      <c r="AN80" s="8">
        <f>AJ80-RevReqSumR!W80</f>
        <v>0</v>
      </c>
      <c r="AO80" s="8">
        <f t="shared" si="9"/>
        <v>0</v>
      </c>
      <c r="AP80" s="8">
        <f t="shared" si="10"/>
        <v>0</v>
      </c>
      <c r="AQ80" s="8">
        <f t="shared" si="11"/>
        <v>0</v>
      </c>
      <c r="AR80" s="8">
        <f t="shared" si="12"/>
        <v>59852911.250000007</v>
      </c>
      <c r="AS80" s="8">
        <v>0</v>
      </c>
      <c r="AU80" s="8">
        <f t="shared" si="13"/>
        <v>407185</v>
      </c>
      <c r="AV80" s="8">
        <f t="shared" si="14"/>
        <v>1794.2199999999998</v>
      </c>
      <c r="AW80" s="8">
        <f t="shared" si="15"/>
        <v>60261890.470000006</v>
      </c>
      <c r="AX80" s="8">
        <f t="shared" si="16"/>
        <v>0</v>
      </c>
      <c r="AZ80" s="8">
        <f t="shared" si="35"/>
        <v>30930319.212084558</v>
      </c>
      <c r="BA80" s="8">
        <f t="shared" si="35"/>
        <v>765808.10409276013</v>
      </c>
      <c r="BB80" s="8">
        <f t="shared" si="35"/>
        <v>28565763.15382269</v>
      </c>
      <c r="BC80" s="8">
        <f t="shared" si="18"/>
        <v>60261890.470000014</v>
      </c>
      <c r="BD80" s="8">
        <f t="shared" si="19"/>
        <v>0</v>
      </c>
      <c r="BF80" s="8">
        <f t="shared" si="20"/>
        <v>1430074.426456877</v>
      </c>
      <c r="BG80" s="8">
        <f t="shared" si="21"/>
        <v>857099.89353573555</v>
      </c>
      <c r="BH80" s="8">
        <f t="shared" si="22"/>
        <v>0</v>
      </c>
      <c r="BI80" s="8">
        <f t="shared" si="23"/>
        <v>857099.89353573555</v>
      </c>
      <c r="BJ80" s="8">
        <f t="shared" si="24"/>
        <v>572974.53292114148</v>
      </c>
      <c r="BK80" s="8">
        <f t="shared" si="25"/>
        <v>0</v>
      </c>
      <c r="BL80" s="8">
        <f>BU80*WACC!$H$9/12</f>
        <v>162721.50416789984</v>
      </c>
      <c r="BM80" s="8">
        <f t="shared" si="26"/>
        <v>410253.02875324164</v>
      </c>
      <c r="BN80" s="8">
        <f t="shared" si="27"/>
        <v>168548.35433298178</v>
      </c>
      <c r="BO80" s="8">
        <f t="shared" si="28"/>
        <v>241704.67442025986</v>
      </c>
      <c r="BP80" s="8">
        <f>BU80*WACC!$H$10/12</f>
        <v>3296.8806209462637</v>
      </c>
      <c r="BQ80" s="8">
        <f t="shared" si="29"/>
        <v>238407.7937993136</v>
      </c>
      <c r="BR80" s="8"/>
      <c r="BS80" s="8">
        <f t="shared" si="30"/>
        <v>572974.53292114148</v>
      </c>
      <c r="BT80" s="8">
        <f t="shared" si="31"/>
        <v>572974.5329211416</v>
      </c>
      <c r="BU80" s="8">
        <f t="shared" si="32"/>
        <v>61892678.319999985</v>
      </c>
      <c r="BV80" s="8">
        <f>BU80*WACC!$H$11/12</f>
        <v>238377.75508620639</v>
      </c>
      <c r="BW80" s="8">
        <f t="shared" si="33"/>
        <v>-30.038713107205695</v>
      </c>
    </row>
    <row r="81" spans="1:75" x14ac:dyDescent="0.2">
      <c r="A81">
        <f t="shared" si="4"/>
        <v>2014</v>
      </c>
      <c r="B81" s="49">
        <v>41944</v>
      </c>
      <c r="C81" s="205">
        <f>VLOOKUP($B81,[1]RevReqInput!$B$20:$AK$197,C$6,FALSE)</f>
        <v>0</v>
      </c>
      <c r="D81" s="205">
        <f>VLOOKUP($B81,[1]RevReqInput!$B$20:$AK$197,D$6,FALSE)</f>
        <v>0</v>
      </c>
      <c r="E81" s="205">
        <f>VLOOKUP($B81,[1]RevReqInput!$B$20:$AK$197,E$6,FALSE)</f>
        <v>554152.99579741678</v>
      </c>
      <c r="F81" s="205">
        <f>VLOOKUP($B81,[1]RevReqInput!$B$20:$AK$197,F$6,FALSE)</f>
        <v>0</v>
      </c>
      <c r="G81" s="205">
        <f>VLOOKUP($B81,[1]RevReqInput!$B$20:$AK$197,G$6,FALSE)</f>
        <v>5945.5257974166661</v>
      </c>
      <c r="H81" s="205">
        <f>VLOOKUP($B81,[1]RevReqInput!$B$20:$AK$197,H$6,FALSE)</f>
        <v>548207.47000000009</v>
      </c>
      <c r="I81" s="205">
        <f>VLOOKUP($B81,[1]RevReqInput!$B$20:$AK$197,I$6,FALSE)</f>
        <v>539824.33000000007</v>
      </c>
      <c r="J81" s="205">
        <f>VLOOKUP($B81,[1]RevReqInput!$B$20:$AK$197,J$6,FALSE)</f>
        <v>8383.1399999999976</v>
      </c>
      <c r="K81" s="205">
        <f>VLOOKUP($B81,[1]RevReqInput!$B$20:$AK$197,K$6,FALSE)</f>
        <v>1066375</v>
      </c>
      <c r="L81" s="205">
        <f>VLOOKUP($B81,[1]RevReqInput!$B$20:$AK$197,L$6,FALSE)</f>
        <v>0</v>
      </c>
      <c r="M81" s="205">
        <f>VLOOKUP($B81,[1]RevReqInput!$B$20:$AK$197,M$6,FALSE)</f>
        <v>548007.54</v>
      </c>
      <c r="N81" s="205">
        <f>VLOOKUP($B81,[1]RevReqInput!$B$20:$AK$197,N$6,FALSE)</f>
        <v>518367.45999999985</v>
      </c>
      <c r="O81" s="205">
        <f>VLOOKUP($B81,[1]RevReqInput!$B$20:$AK$197,O$6,FALSE)</f>
        <v>1994.15</v>
      </c>
      <c r="P81" s="205">
        <f>VLOOKUP($B81,[1]RevReqInput!$B$20:$AK$197,P$6,FALSE)</f>
        <v>59334543.789999999</v>
      </c>
      <c r="Q81" s="205">
        <f>VLOOKUP($B81,[1]RevReqInput!$B$20:$AK$197,Q$6,FALSE)</f>
        <v>59336537.939999998</v>
      </c>
      <c r="R81" s="205">
        <f>VLOOKUP($B81,[1]RevReqInput!$B$20:$AK$197,R$6,FALSE)</f>
        <v>347975</v>
      </c>
      <c r="S81" s="205">
        <f>VLOOKUP($B81,[1]RevReqInput!$B$20:$AK$197,S$6,FALSE)</f>
        <v>0</v>
      </c>
      <c r="T81" s="205">
        <f>VLOOKUP($B81,[1]RevReqInput!$B$20:$AK$197,T$6,FALSE)</f>
        <v>0</v>
      </c>
      <c r="U81" s="205">
        <f>VLOOKUP($B81,[1]RevReqInput!$B$20:$AK$197,U$6,FALSE)</f>
        <v>755160</v>
      </c>
      <c r="V81" s="205">
        <f>VLOOKUP($B81,[1]RevReqInput!$B$20:$AK$197,V$6,FALSE)</f>
        <v>3824.1304863013702</v>
      </c>
      <c r="W81" s="302">
        <f>VLOOKUP($B81,[1]RevReqInput!$B$20:$AK$197,W$6,FALSE)</f>
        <v>0</v>
      </c>
      <c r="X81" s="205">
        <f>VLOOKUP($B81,[1]RevReqInput!$B$20:$AK$197,X$6,FALSE)</f>
        <v>0</v>
      </c>
      <c r="Y81" s="205">
        <f>VLOOKUP($B81,[1]RevReqInput!$B$20:$AK$197,Y$6,FALSE)</f>
        <v>718400</v>
      </c>
      <c r="Z81" s="205">
        <f>VLOOKUP($B81,[1]RevReqInput!$B$20:$AK$197,Z$6,FALSE)</f>
        <v>0</v>
      </c>
      <c r="AA81" s="205">
        <f>VLOOKUP($B81,[1]RevReqInput!$B$20:$AK$197,AA$6,FALSE)</f>
        <v>0</v>
      </c>
      <c r="AB81" s="205">
        <f>VLOOKUP($B81,[1]RevReqInput!$B$20:$AK$197,AB$6,FALSE)</f>
        <v>0</v>
      </c>
      <c r="AC81" s="205">
        <f>VLOOKUP($B81,[1]RevReqInput!$B$20:$AK$197,AC$6,FALSE)</f>
        <v>0</v>
      </c>
      <c r="AD81" s="205">
        <f>VLOOKUP($B81,[1]RevReqInput!$B$20:$AK$197,AD$6,FALSE)</f>
        <v>0</v>
      </c>
      <c r="AE81" s="205">
        <f>VLOOKUP($B81,[1]RevReqInput!$B$20:$AK$197,AE$6,FALSE)</f>
        <v>0</v>
      </c>
      <c r="AF81" s="205">
        <f>VLOOKUP($B81,[1]RevReqInput!$B$20:$AK$197,AF$6,FALSE)</f>
        <v>0</v>
      </c>
      <c r="AG81" s="205">
        <f>VLOOKUP($B81,[1]RevReqInput!$B$20:$AK$197,AG$6,FALSE)</f>
        <v>0</v>
      </c>
      <c r="AH81" s="205">
        <f>VLOOKUP($B81,[1]RevReqInput!$B$20:$AK$197,AH$6,FALSE)</f>
        <v>0</v>
      </c>
      <c r="AI81" s="302">
        <f>VLOOKUP($B81,[1]RevReqInput!$B$20:$AK$197,AI$6,FALSE)</f>
        <v>8865.4333333333325</v>
      </c>
      <c r="AJ81" s="8">
        <f t="shared" si="36"/>
        <v>737035.0896170513</v>
      </c>
      <c r="AK81" s="8">
        <f t="shared" si="37"/>
        <v>737035.08961705142</v>
      </c>
      <c r="AL81">
        <f t="shared" si="7"/>
        <v>16.2</v>
      </c>
      <c r="AM81" s="47">
        <f t="shared" si="34"/>
        <v>1</v>
      </c>
      <c r="AN81" s="8">
        <f>AJ81-RevReqSumR!W81</f>
        <v>0</v>
      </c>
      <c r="AO81" s="8">
        <f t="shared" si="9"/>
        <v>0</v>
      </c>
      <c r="AP81" s="8">
        <f t="shared" si="10"/>
        <v>0</v>
      </c>
      <c r="AQ81" s="8">
        <f t="shared" si="11"/>
        <v>0</v>
      </c>
      <c r="AR81" s="8">
        <f t="shared" si="12"/>
        <v>59334543.789999999</v>
      </c>
      <c r="AS81" s="8">
        <v>0</v>
      </c>
      <c r="AU81" s="8">
        <f t="shared" si="13"/>
        <v>755160</v>
      </c>
      <c r="AV81" s="8">
        <f t="shared" si="14"/>
        <v>1994.15</v>
      </c>
      <c r="AW81" s="8">
        <f t="shared" si="15"/>
        <v>60091697.939999998</v>
      </c>
      <c r="AX81" s="8">
        <f t="shared" si="16"/>
        <v>0</v>
      </c>
      <c r="AZ81" s="8">
        <f t="shared" si="35"/>
        <v>30842965.343174104</v>
      </c>
      <c r="BA81" s="8">
        <f t="shared" si="35"/>
        <v>763645.29742151999</v>
      </c>
      <c r="BB81" s="8">
        <f t="shared" si="35"/>
        <v>28485087.299404379</v>
      </c>
      <c r="BC81" s="8">
        <f t="shared" si="18"/>
        <v>60091697.939999998</v>
      </c>
      <c r="BD81" s="8">
        <f t="shared" si="19"/>
        <v>0</v>
      </c>
      <c r="BF81" s="8">
        <f t="shared" si="20"/>
        <v>1285242.5596170514</v>
      </c>
      <c r="BG81" s="8">
        <f t="shared" si="21"/>
        <v>727265.43333333335</v>
      </c>
      <c r="BH81" s="8">
        <f t="shared" si="22"/>
        <v>0</v>
      </c>
      <c r="BI81" s="8">
        <f t="shared" si="23"/>
        <v>727265.43333333335</v>
      </c>
      <c r="BJ81" s="8">
        <f t="shared" si="24"/>
        <v>557977.12628371804</v>
      </c>
      <c r="BK81" s="8">
        <f t="shared" si="25"/>
        <v>0</v>
      </c>
      <c r="BL81" s="8">
        <f>BU81*WACC!$H$9/12</f>
        <v>158434.01396495959</v>
      </c>
      <c r="BM81" s="8">
        <f t="shared" si="26"/>
        <v>399543.11231875845</v>
      </c>
      <c r="BN81" s="8">
        <f t="shared" si="27"/>
        <v>164148.2922650387</v>
      </c>
      <c r="BO81" s="8">
        <f t="shared" si="28"/>
        <v>235394.82005371974</v>
      </c>
      <c r="BP81" s="8">
        <f>BU81*WACC!$H$10/12</f>
        <v>3210.0123029888196</v>
      </c>
      <c r="BQ81" s="8">
        <f t="shared" si="29"/>
        <v>232184.80775073092</v>
      </c>
      <c r="BR81" s="8"/>
      <c r="BS81" s="8">
        <f t="shared" si="30"/>
        <v>557977.12628371804</v>
      </c>
      <c r="BT81" s="8">
        <f t="shared" si="31"/>
        <v>557977.12628371816</v>
      </c>
      <c r="BU81" s="8">
        <f t="shared" si="32"/>
        <v>60261890.470000006</v>
      </c>
      <c r="BV81" s="8">
        <f>BU81*WACC!$H$11/12</f>
        <v>232096.82562480937</v>
      </c>
      <c r="BW81" s="8">
        <f t="shared" si="33"/>
        <v>-87.982125921553234</v>
      </c>
    </row>
    <row r="82" spans="1:75" x14ac:dyDescent="0.2">
      <c r="A82">
        <f t="shared" si="4"/>
        <v>2014</v>
      </c>
      <c r="B82" s="49">
        <v>41974</v>
      </c>
      <c r="C82" s="205">
        <f>VLOOKUP($B82,[1]RevReqInput!$B$20:$AK$197,C$6,FALSE)</f>
        <v>0</v>
      </c>
      <c r="D82" s="205">
        <f>VLOOKUP($B82,[1]RevReqInput!$B$20:$AK$197,D$6,FALSE)</f>
        <v>0</v>
      </c>
      <c r="E82" s="205">
        <f>VLOOKUP($B82,[1]RevReqInput!$B$20:$AK$197,E$6,FALSE)</f>
        <v>549355.53415191662</v>
      </c>
      <c r="F82" s="205">
        <f>VLOOKUP($B82,[1]RevReqInput!$B$20:$AK$197,F$6,FALSE)</f>
        <v>0</v>
      </c>
      <c r="G82" s="205">
        <f>VLOOKUP($B82,[1]RevReqInput!$B$20:$AK$197,G$6,FALSE)</f>
        <v>5818.9741519166664</v>
      </c>
      <c r="H82" s="205">
        <f>VLOOKUP($B82,[1]RevReqInput!$B$20:$AK$197,H$6,FALSE)</f>
        <v>543536.55999999994</v>
      </c>
      <c r="I82" s="205">
        <f>VLOOKUP($B82,[1]RevReqInput!$B$20:$AK$197,I$6,FALSE)</f>
        <v>535331.90999999992</v>
      </c>
      <c r="J82" s="205">
        <f>VLOOKUP($B82,[1]RevReqInput!$B$20:$AK$197,J$6,FALSE)</f>
        <v>8204.65</v>
      </c>
      <c r="K82" s="205">
        <f>VLOOKUP($B82,[1]RevReqInput!$B$20:$AK$197,K$6,FALSE)</f>
        <v>862600</v>
      </c>
      <c r="L82" s="205">
        <f>VLOOKUP($B82,[1]RevReqInput!$B$20:$AK$197,L$6,FALSE)</f>
        <v>0</v>
      </c>
      <c r="M82" s="205">
        <f>VLOOKUP($B82,[1]RevReqInput!$B$20:$AK$197,M$6,FALSE)</f>
        <v>542779.14999999991</v>
      </c>
      <c r="N82" s="205">
        <f>VLOOKUP($B82,[1]RevReqInput!$B$20:$AK$197,N$6,FALSE)</f>
        <v>319820.84999999998</v>
      </c>
      <c r="O82" s="205">
        <f>VLOOKUP($B82,[1]RevReqInput!$B$20:$AK$197,O$6,FALSE)</f>
        <v>2751.56</v>
      </c>
      <c r="P82" s="205">
        <f>VLOOKUP($B82,[1]RevReqInput!$B$20:$AK$197,P$6,FALSE)</f>
        <v>59014722.940000013</v>
      </c>
      <c r="Q82" s="205">
        <f>VLOOKUP($B82,[1]RevReqInput!$B$20:$AK$197,Q$6,FALSE)</f>
        <v>59017474.500000007</v>
      </c>
      <c r="R82" s="205">
        <f>VLOOKUP($B82,[1]RevReqInput!$B$20:$AK$197,R$6,FALSE)</f>
        <v>281480</v>
      </c>
      <c r="S82" s="205">
        <f>VLOOKUP($B82,[1]RevReqInput!$B$20:$AK$197,S$6,FALSE)</f>
        <v>0</v>
      </c>
      <c r="T82" s="205">
        <f>VLOOKUP($B82,[1]RevReqInput!$B$20:$AK$197,T$6,FALSE)</f>
        <v>0</v>
      </c>
      <c r="U82" s="205">
        <f>VLOOKUP($B82,[1]RevReqInput!$B$20:$AK$197,U$6,FALSE)</f>
        <v>1036640</v>
      </c>
      <c r="V82" s="205">
        <f>VLOOKUP($B82,[1]RevReqInput!$B$20:$AK$197,V$6,FALSE)</f>
        <v>7211.2848876712333</v>
      </c>
      <c r="W82" s="302">
        <f>VLOOKUP($B82,[1]RevReqInput!$B$20:$AK$197,W$6,FALSE)</f>
        <v>0</v>
      </c>
      <c r="X82" s="205">
        <f>VLOOKUP($B82,[1]RevReqInput!$B$20:$AK$197,X$6,FALSE)</f>
        <v>0</v>
      </c>
      <c r="Y82" s="205">
        <f>VLOOKUP($B82,[1]RevReqInput!$B$20:$AK$197,Y$6,FALSE)</f>
        <v>581120</v>
      </c>
      <c r="Z82" s="205">
        <f>VLOOKUP($B82,[1]RevReqInput!$B$20:$AK$197,Z$6,FALSE)</f>
        <v>0</v>
      </c>
      <c r="AA82" s="205">
        <f>VLOOKUP($B82,[1]RevReqInput!$B$20:$AK$197,AA$6,FALSE)</f>
        <v>0</v>
      </c>
      <c r="AB82" s="205">
        <f>VLOOKUP($B82,[1]RevReqInput!$B$20:$AK$197,AB$6,FALSE)</f>
        <v>0</v>
      </c>
      <c r="AC82" s="205">
        <f>VLOOKUP($B82,[1]RevReqInput!$B$20:$AK$197,AC$6,FALSE)</f>
        <v>0</v>
      </c>
      <c r="AD82" s="205">
        <f>VLOOKUP($B82,[1]RevReqInput!$B$20:$AK$197,AD$6,FALSE)</f>
        <v>0</v>
      </c>
      <c r="AE82" s="205">
        <f>VLOOKUP($B82,[1]RevReqInput!$B$20:$AK$197,AE$6,FALSE)</f>
        <v>0</v>
      </c>
      <c r="AF82" s="205">
        <f>VLOOKUP($B82,[1]RevReqInput!$B$20:$AK$197,AF$6,FALSE)</f>
        <v>0</v>
      </c>
      <c r="AG82" s="205">
        <f>VLOOKUP($B82,[1]RevReqInput!$B$20:$AK$197,AG$6,FALSE)</f>
        <v>0</v>
      </c>
      <c r="AH82" s="205">
        <f>VLOOKUP($B82,[1]RevReqInput!$B$20:$AK$197,AH$6,FALSE)</f>
        <v>0</v>
      </c>
      <c r="AI82" s="302">
        <f>VLOOKUP($B82,[1]RevReqInput!$B$20:$AK$197,AI$6,FALSE)</f>
        <v>8865.4333333333325</v>
      </c>
      <c r="AJ82" s="8">
        <f t="shared" si="36"/>
        <v>603015.69237292116</v>
      </c>
      <c r="AK82" s="8">
        <f t="shared" si="37"/>
        <v>603015.69237292127</v>
      </c>
      <c r="AL82">
        <f t="shared" si="7"/>
        <v>16.399999999999999</v>
      </c>
      <c r="AM82" s="47">
        <f t="shared" si="34"/>
        <v>2</v>
      </c>
      <c r="AN82" s="8">
        <f>AJ82-RevReqSumR!W82</f>
        <v>0</v>
      </c>
      <c r="AO82" s="8">
        <f t="shared" si="9"/>
        <v>0</v>
      </c>
      <c r="AP82" s="8">
        <f t="shared" si="10"/>
        <v>0</v>
      </c>
      <c r="AQ82" s="8">
        <f t="shared" si="11"/>
        <v>0</v>
      </c>
      <c r="AR82" s="8">
        <f t="shared" si="12"/>
        <v>59014722.940000013</v>
      </c>
      <c r="AS82" s="8">
        <v>0</v>
      </c>
      <c r="AU82" s="8">
        <f t="shared" si="13"/>
        <v>1036640</v>
      </c>
      <c r="AV82" s="8">
        <f t="shared" si="14"/>
        <v>2751.56</v>
      </c>
      <c r="AW82" s="8">
        <f t="shared" si="15"/>
        <v>60054114.500000015</v>
      </c>
      <c r="AX82" s="8">
        <f t="shared" si="16"/>
        <v>0</v>
      </c>
      <c r="AZ82" s="8">
        <f t="shared" si="35"/>
        <v>30823675.078842513</v>
      </c>
      <c r="BA82" s="8">
        <f t="shared" si="35"/>
        <v>763167.68706600019</v>
      </c>
      <c r="BB82" s="8">
        <f t="shared" si="35"/>
        <v>28467271.734091505</v>
      </c>
      <c r="BC82" s="8">
        <f t="shared" si="18"/>
        <v>60054114.500000015</v>
      </c>
      <c r="BD82" s="8">
        <f t="shared" si="19"/>
        <v>0</v>
      </c>
      <c r="BF82" s="8">
        <f t="shared" si="20"/>
        <v>1146552.252372921</v>
      </c>
      <c r="BG82" s="8">
        <f t="shared" si="21"/>
        <v>589985.43333333335</v>
      </c>
      <c r="BH82" s="8">
        <f t="shared" si="22"/>
        <v>0</v>
      </c>
      <c r="BI82" s="8">
        <f t="shared" si="23"/>
        <v>589985.43333333335</v>
      </c>
      <c r="BJ82" s="8">
        <f t="shared" si="24"/>
        <v>556566.81903958763</v>
      </c>
      <c r="BK82" s="8">
        <f t="shared" si="25"/>
        <v>0</v>
      </c>
      <c r="BL82" s="8">
        <f>BU82*WACC!$H$9/12</f>
        <v>157986.56225933851</v>
      </c>
      <c r="BM82" s="8">
        <f t="shared" si="26"/>
        <v>398580.25678024912</v>
      </c>
      <c r="BN82" s="8">
        <f t="shared" si="27"/>
        <v>163752.71269559755</v>
      </c>
      <c r="BO82" s="8">
        <f t="shared" si="28"/>
        <v>234827.54408465157</v>
      </c>
      <c r="BP82" s="8">
        <f>BU82*WACC!$H$10/12</f>
        <v>3200.946538358538</v>
      </c>
      <c r="BQ82" s="8">
        <f t="shared" si="29"/>
        <v>231626.59754629302</v>
      </c>
      <c r="BR82" s="8"/>
      <c r="BS82" s="8">
        <f t="shared" si="30"/>
        <v>556566.81903958763</v>
      </c>
      <c r="BT82" s="8">
        <f t="shared" si="31"/>
        <v>556566.81903958786</v>
      </c>
      <c r="BU82" s="8">
        <f t="shared" si="32"/>
        <v>60091697.939999998</v>
      </c>
      <c r="BV82" s="8">
        <f>BU82*WACC!$H$11/12</f>
        <v>231441.33430766058</v>
      </c>
      <c r="BW82" s="8">
        <f t="shared" si="33"/>
        <v>-185.26323863244033</v>
      </c>
    </row>
    <row r="83" spans="1:75" x14ac:dyDescent="0.2">
      <c r="A83">
        <f t="shared" si="4"/>
        <v>2015</v>
      </c>
      <c r="B83" s="49">
        <v>42005</v>
      </c>
      <c r="C83" s="205">
        <f>VLOOKUP($B83,[1]RevReqInput!$B$20:$AK$197,C$6,FALSE)</f>
        <v>0</v>
      </c>
      <c r="D83" s="205">
        <f>VLOOKUP($B83,[1]RevReqInput!$B$20:$AK$197,D$6,FALSE)</f>
        <v>0</v>
      </c>
      <c r="E83" s="205">
        <f>VLOOKUP($B83,[1]RevReqInput!$B$20:$AK$197,E$6,FALSE)</f>
        <v>546401.59993233322</v>
      </c>
      <c r="F83" s="205">
        <f>VLOOKUP($B83,[1]RevReqInput!$B$20:$AK$197,F$6,FALSE)</f>
        <v>0</v>
      </c>
      <c r="G83" s="205">
        <f>VLOOKUP($B83,[1]RevReqInput!$B$20:$AK$197,G$6,FALSE)</f>
        <v>5708.159932333333</v>
      </c>
      <c r="H83" s="205">
        <f>VLOOKUP($B83,[1]RevReqInput!$B$20:$AK$197,H$6,FALSE)</f>
        <v>540693.43999999994</v>
      </c>
      <c r="I83" s="205">
        <f>VLOOKUP($B83,[1]RevReqInput!$B$20:$AK$197,I$6,FALSE)</f>
        <v>532644.99</v>
      </c>
      <c r="J83" s="205">
        <f>VLOOKUP($B83,[1]RevReqInput!$B$20:$AK$197,J$6,FALSE)</f>
        <v>8048.4500000000071</v>
      </c>
      <c r="K83" s="205">
        <f>VLOOKUP($B83,[1]RevReqInput!$B$20:$AK$197,K$6,FALSE)</f>
        <v>544350</v>
      </c>
      <c r="L83" s="205">
        <f>VLOOKUP($B83,[1]RevReqInput!$B$20:$AK$197,L$6,FALSE)</f>
        <v>0</v>
      </c>
      <c r="M83" s="205">
        <f>VLOOKUP($B83,[1]RevReqInput!$B$20:$AK$197,M$6,FALSE)</f>
        <v>497534.33</v>
      </c>
      <c r="N83" s="205">
        <f>VLOOKUP($B83,[1]RevReqInput!$B$20:$AK$197,N$6,FALSE)</f>
        <v>46815.67</v>
      </c>
      <c r="O83" s="205">
        <f>VLOOKUP($B83,[1]RevReqInput!$B$20:$AK$197,O$6,FALSE)</f>
        <v>45910.669999999991</v>
      </c>
      <c r="P83" s="205">
        <f>VLOOKUP($B83,[1]RevReqInput!$B$20:$AK$197,P$6,FALSE)</f>
        <v>58967907.270000003</v>
      </c>
      <c r="Q83" s="205">
        <f>VLOOKUP($B83,[1]RevReqInput!$B$20:$AK$197,Q$6,FALSE)</f>
        <v>59013817.939999998</v>
      </c>
      <c r="R83" s="205">
        <f>VLOOKUP($B83,[1]RevReqInput!$B$20:$AK$197,R$6,FALSE)</f>
        <v>177630</v>
      </c>
      <c r="S83" s="205">
        <f>VLOOKUP($B83,[1]RevReqInput!$B$20:$AK$197,S$6,FALSE)</f>
        <v>1036640</v>
      </c>
      <c r="T83" s="205">
        <f>VLOOKUP($B83,[1]RevReqInput!$B$20:$AK$197,T$6,FALSE)</f>
        <v>0</v>
      </c>
      <c r="U83" s="205">
        <f>VLOOKUP($B83,[1]RevReqInput!$B$20:$AK$197,U$6,FALSE)</f>
        <v>177630</v>
      </c>
      <c r="V83" s="205">
        <f>VLOOKUP($B83,[1]RevReqInput!$B$20:$AK$197,V$6,FALSE)</f>
        <v>9520.1529123287673</v>
      </c>
      <c r="W83" s="302">
        <f>VLOOKUP($B83,[1]RevReqInput!$B$20:$AK$197,W$6,FALSE)</f>
        <v>7696.3796635135441</v>
      </c>
      <c r="X83" s="205">
        <f>VLOOKUP($B83,[1]RevReqInput!$B$20:$AK$197,X$6,FALSE)</f>
        <v>0</v>
      </c>
      <c r="Y83" s="205">
        <f>VLOOKUP($B83,[1]RevReqInput!$B$20:$AK$197,Y$6,FALSE)</f>
        <v>366720</v>
      </c>
      <c r="Z83" s="205">
        <f>VLOOKUP($B83,[1]RevReqInput!$B$20:$AK$197,Z$6,FALSE)</f>
        <v>0</v>
      </c>
      <c r="AA83" s="205">
        <f>VLOOKUP($B83,[1]RevReqInput!$B$20:$AK$197,AA$6,FALSE)</f>
        <v>0</v>
      </c>
      <c r="AB83" s="205">
        <f>VLOOKUP($B83,[1]RevReqInput!$B$20:$AK$197,AB$6,FALSE)</f>
        <v>0</v>
      </c>
      <c r="AC83" s="205">
        <f>VLOOKUP($B83,[1]RevReqInput!$B$20:$AK$197,AC$6,FALSE)</f>
        <v>0</v>
      </c>
      <c r="AD83" s="205">
        <f>VLOOKUP($B83,[1]RevReqInput!$B$20:$AK$197,AD$6,FALSE)</f>
        <v>0</v>
      </c>
      <c r="AE83" s="205">
        <f>VLOOKUP($B83,[1]RevReqInput!$B$20:$AK$197,AE$6,FALSE)</f>
        <v>0</v>
      </c>
      <c r="AF83" s="205">
        <f>VLOOKUP($B83,[1]RevReqInput!$B$20:$AK$197,AF$6,FALSE)</f>
        <v>0</v>
      </c>
      <c r="AG83" s="205">
        <f>VLOOKUP($B83,[1]RevReqInput!$B$20:$AK$197,AG$6,FALSE)</f>
        <v>0</v>
      </c>
      <c r="AH83" s="205">
        <f>VLOOKUP($B83,[1]RevReqInput!$B$20:$AK$197,AH$6,FALSE)</f>
        <v>0</v>
      </c>
      <c r="AI83" s="302">
        <f>VLOOKUP($B83,[1]RevReqInput!$B$20:$AK$197,AI$6,FALSE)</f>
        <v>7043.6418536014526</v>
      </c>
      <c r="AJ83" s="8">
        <f t="shared" si="36"/>
        <v>396688.33436177706</v>
      </c>
      <c r="AK83" s="8">
        <f t="shared" si="37"/>
        <v>396688.33436177706</v>
      </c>
      <c r="AL83">
        <f t="shared" si="7"/>
        <v>16.600000000000001</v>
      </c>
      <c r="AM83" s="47">
        <f t="shared" si="34"/>
        <v>2</v>
      </c>
      <c r="AN83" s="8">
        <f>AJ83-RevReqSumR!W83</f>
        <v>0</v>
      </c>
      <c r="AO83" s="8">
        <f t="shared" si="9"/>
        <v>0</v>
      </c>
      <c r="AP83" s="8">
        <f t="shared" si="10"/>
        <v>0</v>
      </c>
      <c r="AQ83" s="8">
        <f t="shared" si="11"/>
        <v>0</v>
      </c>
      <c r="AR83" s="8">
        <f t="shared" si="12"/>
        <v>58967907.270000003</v>
      </c>
      <c r="AS83" s="8">
        <v>0</v>
      </c>
      <c r="AU83" s="8">
        <f t="shared" si="13"/>
        <v>177630</v>
      </c>
      <c r="AV83" s="8">
        <f t="shared" si="14"/>
        <v>45910.669999999991</v>
      </c>
      <c r="AW83" s="8">
        <f t="shared" si="15"/>
        <v>59191447.940000005</v>
      </c>
      <c r="AX83" s="8">
        <f t="shared" si="16"/>
        <v>0</v>
      </c>
      <c r="AZ83" s="8">
        <f t="shared" si="35"/>
        <v>30380898.526924107</v>
      </c>
      <c r="BA83" s="8">
        <f t="shared" si="35"/>
        <v>752204.92042152013</v>
      </c>
      <c r="BB83" s="8">
        <f t="shared" si="35"/>
        <v>28058344.492654379</v>
      </c>
      <c r="BC83" s="8">
        <f t="shared" si="18"/>
        <v>59191447.940000005</v>
      </c>
      <c r="BD83" s="8">
        <f t="shared" si="19"/>
        <v>0</v>
      </c>
      <c r="BF83" s="8">
        <f t="shared" si="20"/>
        <v>937381.774361777</v>
      </c>
      <c r="BG83" s="8">
        <f t="shared" si="21"/>
        <v>381460.021517115</v>
      </c>
      <c r="BH83" s="8">
        <f t="shared" si="22"/>
        <v>0</v>
      </c>
      <c r="BI83" s="8">
        <f t="shared" si="23"/>
        <v>381460.021517115</v>
      </c>
      <c r="BJ83" s="8">
        <f t="shared" si="24"/>
        <v>555921.75284466194</v>
      </c>
      <c r="BK83" s="8">
        <f t="shared" si="25"/>
        <v>0</v>
      </c>
      <c r="BL83" s="8">
        <f>BU83*WACC!$H$9/12</f>
        <v>157887.7519629577</v>
      </c>
      <c r="BM83" s="8">
        <f t="shared" si="26"/>
        <v>398034.00088170427</v>
      </c>
      <c r="BN83" s="8">
        <f t="shared" si="27"/>
        <v>163528.28892223939</v>
      </c>
      <c r="BO83" s="8">
        <f t="shared" si="28"/>
        <v>234505.71195946488</v>
      </c>
      <c r="BP83" s="8">
        <f>BU83*WACC!$H$10/12</f>
        <v>3198.9445549516508</v>
      </c>
      <c r="BQ83" s="8">
        <f t="shared" si="29"/>
        <v>231306.76740451323</v>
      </c>
      <c r="BR83" s="8"/>
      <c r="BS83" s="8">
        <f t="shared" si="30"/>
        <v>555921.75284466194</v>
      </c>
      <c r="BT83" s="8">
        <f t="shared" si="31"/>
        <v>555921.75284466194</v>
      </c>
      <c r="BU83" s="8">
        <f t="shared" si="32"/>
        <v>60054114.500000015</v>
      </c>
      <c r="BV83" s="8">
        <f>BU83*WACC!$H$11/12</f>
        <v>231296.58283949349</v>
      </c>
      <c r="BW83" s="8">
        <f t="shared" si="33"/>
        <v>-10.184565019735601</v>
      </c>
    </row>
    <row r="84" spans="1:75" x14ac:dyDescent="0.2">
      <c r="A84">
        <f t="shared" si="4"/>
        <v>2015</v>
      </c>
      <c r="B84" s="49">
        <v>42036</v>
      </c>
      <c r="C84" s="205">
        <f>VLOOKUP($B84,[1]RevReqInput!$B$20:$AK$197,C$6,FALSE)</f>
        <v>0</v>
      </c>
      <c r="D84" s="205">
        <f>VLOOKUP($B84,[1]RevReqInput!$B$20:$AK$197,D$6,FALSE)</f>
        <v>0</v>
      </c>
      <c r="E84" s="205">
        <f>VLOOKUP($B84,[1]RevReqInput!$B$20:$AK$197,E$6,FALSE)</f>
        <v>546367.78585275053</v>
      </c>
      <c r="F84" s="205">
        <f>VLOOKUP($B84,[1]RevReqInput!$B$20:$AK$197,F$6,FALSE)</f>
        <v>0</v>
      </c>
      <c r="G84" s="205">
        <f>VLOOKUP($B84,[1]RevReqInput!$B$20:$AK$197,G$6,FALSE)</f>
        <v>5638.7158527500014</v>
      </c>
      <c r="H84" s="205">
        <f>VLOOKUP($B84,[1]RevReqInput!$B$20:$AK$197,H$6,FALSE)</f>
        <v>540729.07000000053</v>
      </c>
      <c r="I84" s="205">
        <f>VLOOKUP($B84,[1]RevReqInput!$B$20:$AK$197,I$6,FALSE)</f>
        <v>532778.49000000057</v>
      </c>
      <c r="J84" s="205">
        <f>VLOOKUP($B84,[1]RevReqInput!$B$20:$AK$197,J$6,FALSE)</f>
        <v>7950.5799999999936</v>
      </c>
      <c r="K84" s="205">
        <f>VLOOKUP($B84,[1]RevReqInput!$B$20:$AK$197,K$6,FALSE)</f>
        <v>483075</v>
      </c>
      <c r="L84" s="205">
        <f>VLOOKUP($B84,[1]RevReqInput!$B$20:$AK$197,L$6,FALSE)</f>
        <v>0</v>
      </c>
      <c r="M84" s="205">
        <f>VLOOKUP($B84,[1]RevReqInput!$B$20:$AK$197,M$6,FALSE)</f>
        <v>458139.53999999992</v>
      </c>
      <c r="N84" s="205">
        <f>VLOOKUP($B84,[1]RevReqInput!$B$20:$AK$197,N$6,FALSE)</f>
        <v>24935.46</v>
      </c>
      <c r="O84" s="205">
        <f>VLOOKUP($B84,[1]RevReqInput!$B$20:$AK$197,O$6,FALSE)</f>
        <v>128500.19999999998</v>
      </c>
      <c r="P84" s="205">
        <f>VLOOKUP($B84,[1]RevReqInput!$B$20:$AK$197,P$6,FALSE)</f>
        <v>58942971.810000002</v>
      </c>
      <c r="Q84" s="205">
        <f>VLOOKUP($B84,[1]RevReqInput!$B$20:$AK$197,Q$6,FALSE)</f>
        <v>59071472.009999983</v>
      </c>
      <c r="R84" s="205">
        <f>VLOOKUP($B84,[1]RevReqInput!$B$20:$AK$197,R$6,FALSE)</f>
        <v>157635</v>
      </c>
      <c r="S84" s="205">
        <f>VLOOKUP($B84,[1]RevReqInput!$B$20:$AK$197,S$6,FALSE)</f>
        <v>0</v>
      </c>
      <c r="T84" s="205">
        <f>VLOOKUP($B84,[1]RevReqInput!$B$20:$AK$197,T$6,FALSE)</f>
        <v>0</v>
      </c>
      <c r="U84" s="205">
        <f>VLOOKUP($B84,[1]RevReqInput!$B$20:$AK$197,U$6,FALSE)</f>
        <v>335265</v>
      </c>
      <c r="V84" s="205">
        <f>VLOOKUP($B84,[1]RevReqInput!$B$20:$AK$197,V$6,FALSE)</f>
        <v>1561.8757602739727</v>
      </c>
      <c r="W84" s="302">
        <f>VLOOKUP($B84,[1]RevReqInput!$B$20:$AK$197,W$6,FALSE)</f>
        <v>0</v>
      </c>
      <c r="X84" s="205">
        <f>VLOOKUP($B84,[1]RevReqInput!$B$20:$AK$197,X$6,FALSE)</f>
        <v>0</v>
      </c>
      <c r="Y84" s="205">
        <f>VLOOKUP($B84,[1]RevReqInput!$B$20:$AK$197,Y$6,FALSE)</f>
        <v>325440</v>
      </c>
      <c r="Z84" s="205">
        <f>VLOOKUP($B84,[1]RevReqInput!$B$20:$AK$197,Z$6,FALSE)</f>
        <v>0</v>
      </c>
      <c r="AA84" s="205">
        <f>VLOOKUP($B84,[1]RevReqInput!$B$20:$AK$197,AA$6,FALSE)</f>
        <v>0</v>
      </c>
      <c r="AB84" s="205">
        <f>VLOOKUP($B84,[1]RevReqInput!$B$20:$AK$197,AB$6,FALSE)</f>
        <v>0</v>
      </c>
      <c r="AC84" s="205">
        <f>VLOOKUP($B84,[1]RevReqInput!$B$20:$AK$197,AC$6,FALSE)</f>
        <v>0</v>
      </c>
      <c r="AD84" s="205">
        <f>VLOOKUP($B84,[1]RevReqInput!$B$20:$AK$197,AD$6,FALSE)</f>
        <v>0</v>
      </c>
      <c r="AE84" s="205">
        <f>VLOOKUP($B84,[1]RevReqInput!$B$20:$AK$197,AE$6,FALSE)</f>
        <v>0</v>
      </c>
      <c r="AF84" s="205">
        <f>VLOOKUP($B84,[1]RevReqInput!$B$20:$AK$197,AF$6,FALSE)</f>
        <v>0</v>
      </c>
      <c r="AG84" s="205">
        <f>VLOOKUP($B84,[1]RevReqInput!$B$20:$AK$197,AG$6,FALSE)</f>
        <v>0</v>
      </c>
      <c r="AH84" s="205">
        <f>VLOOKUP($B84,[1]RevReqInput!$B$20:$AK$197,AH$6,FALSE)</f>
        <v>0</v>
      </c>
      <c r="AI84" s="302">
        <f>VLOOKUP($B84,[1]RevReqInput!$B$20:$AK$197,AI$6,FALSE)</f>
        <v>7043.6418536014526</v>
      </c>
      <c r="AJ84" s="8">
        <f t="shared" si="36"/>
        <v>339684.23346662533</v>
      </c>
      <c r="AK84" s="8">
        <f t="shared" si="37"/>
        <v>339684.23346662539</v>
      </c>
      <c r="AL84">
        <f t="shared" si="7"/>
        <v>16.8</v>
      </c>
      <c r="AM84" s="47">
        <f t="shared" si="34"/>
        <v>2</v>
      </c>
      <c r="AN84" s="8">
        <f>AJ84-RevReqSumR!W84</f>
        <v>0</v>
      </c>
      <c r="AO84" s="8">
        <f t="shared" si="9"/>
        <v>0</v>
      </c>
      <c r="AP84" s="8">
        <f t="shared" si="10"/>
        <v>0</v>
      </c>
      <c r="AQ84" s="8">
        <f t="shared" si="11"/>
        <v>0</v>
      </c>
      <c r="AR84" s="8">
        <f t="shared" si="12"/>
        <v>58942971.810000002</v>
      </c>
      <c r="AS84" s="8">
        <v>0</v>
      </c>
      <c r="AU84" s="8">
        <f t="shared" si="13"/>
        <v>335265</v>
      </c>
      <c r="AV84" s="8">
        <f t="shared" si="14"/>
        <v>128500.19999999998</v>
      </c>
      <c r="AW84" s="8">
        <f t="shared" si="15"/>
        <v>59406737.010000005</v>
      </c>
      <c r="AX84" s="8">
        <f t="shared" si="16"/>
        <v>0</v>
      </c>
      <c r="AZ84" s="8">
        <f t="shared" si="35"/>
        <v>30491398.871437658</v>
      </c>
      <c r="BA84" s="8">
        <f t="shared" si="35"/>
        <v>754940.8139230801</v>
      </c>
      <c r="BB84" s="8">
        <f t="shared" si="35"/>
        <v>28160397.324639272</v>
      </c>
      <c r="BC84" s="8">
        <f t="shared" si="18"/>
        <v>59406737.010000005</v>
      </c>
      <c r="BD84" s="8">
        <f t="shared" si="19"/>
        <v>0</v>
      </c>
      <c r="BF84" s="8">
        <f t="shared" si="20"/>
        <v>880413.30346662586</v>
      </c>
      <c r="BG84" s="8">
        <f t="shared" si="21"/>
        <v>332483.64185360144</v>
      </c>
      <c r="BH84" s="8">
        <f t="shared" si="22"/>
        <v>0</v>
      </c>
      <c r="BI84" s="8">
        <f t="shared" si="23"/>
        <v>332483.64185360144</v>
      </c>
      <c r="BJ84" s="8">
        <f t="shared" si="24"/>
        <v>547929.66161302442</v>
      </c>
      <c r="BK84" s="8">
        <f t="shared" si="25"/>
        <v>0</v>
      </c>
      <c r="BL84" s="8">
        <f>BU84*WACC!$H$9/12</f>
        <v>155619.72278650521</v>
      </c>
      <c r="BM84" s="8">
        <f t="shared" si="26"/>
        <v>392309.93882651918</v>
      </c>
      <c r="BN84" s="8">
        <f t="shared" si="27"/>
        <v>161176.61526748713</v>
      </c>
      <c r="BO84" s="8">
        <f t="shared" si="28"/>
        <v>231133.32355903205</v>
      </c>
      <c r="BP84" s="8">
        <f>BU84*WACC!$H$10/12</f>
        <v>3152.9922914335384</v>
      </c>
      <c r="BQ84" s="8">
        <f t="shared" si="29"/>
        <v>227980.33126759852</v>
      </c>
      <c r="BR84" s="8"/>
      <c r="BS84" s="8">
        <f t="shared" si="30"/>
        <v>547929.66161302442</v>
      </c>
      <c r="BT84" s="8">
        <f t="shared" si="31"/>
        <v>547929.66161302454</v>
      </c>
      <c r="BU84" s="8">
        <f t="shared" si="32"/>
        <v>59191447.940000005</v>
      </c>
      <c r="BV84" s="8">
        <f>BU84*WACC!$H$11/12</f>
        <v>227974.04900281687</v>
      </c>
      <c r="BW84" s="8">
        <f t="shared" si="33"/>
        <v>-6.2822647816501558</v>
      </c>
    </row>
    <row r="85" spans="1:75" x14ac:dyDescent="0.2">
      <c r="A85">
        <f t="shared" si="4"/>
        <v>2015</v>
      </c>
      <c r="B85" s="49">
        <v>42064</v>
      </c>
      <c r="C85" s="205">
        <f>VLOOKUP($B85,[1]RevReqInput!$B$20:$AK$197,C$6,FALSE)</f>
        <v>0</v>
      </c>
      <c r="D85" s="205">
        <f>VLOOKUP($B85,[1]RevReqInput!$B$20:$AK$197,D$6,FALSE)</f>
        <v>0</v>
      </c>
      <c r="E85" s="205">
        <f>VLOOKUP($B85,[1]RevReqInput!$B$20:$AK$197,E$6,FALSE)</f>
        <v>546901.53891425009</v>
      </c>
      <c r="F85" s="205">
        <f>VLOOKUP($B85,[1]RevReqInput!$B$20:$AK$197,F$6,FALSE)</f>
        <v>0</v>
      </c>
      <c r="G85" s="205">
        <f>VLOOKUP($B85,[1]RevReqInput!$B$20:$AK$197,G$6,FALSE)</f>
        <v>5585.3189142500005</v>
      </c>
      <c r="H85" s="205">
        <f>VLOOKUP($B85,[1]RevReqInput!$B$20:$AK$197,H$6,FALSE)</f>
        <v>541316.22000000009</v>
      </c>
      <c r="I85" s="205">
        <f>VLOOKUP($B85,[1]RevReqInput!$B$20:$AK$197,I$6,FALSE)</f>
        <v>533441.01000000013</v>
      </c>
      <c r="J85" s="205">
        <f>VLOOKUP($B85,[1]RevReqInput!$B$20:$AK$197,J$6,FALSE)</f>
        <v>7875.2099999999982</v>
      </c>
      <c r="K85" s="205">
        <f>VLOOKUP($B85,[1]RevReqInput!$B$20:$AK$197,K$6,FALSE)</f>
        <v>590425</v>
      </c>
      <c r="L85" s="205">
        <f>VLOOKUP($B85,[1]RevReqInput!$B$20:$AK$197,L$6,FALSE)</f>
        <v>0</v>
      </c>
      <c r="M85" s="205">
        <f>VLOOKUP($B85,[1]RevReqInput!$B$20:$AK$197,M$6,FALSE)</f>
        <v>530512.43000000005</v>
      </c>
      <c r="N85" s="205">
        <f>VLOOKUP($B85,[1]RevReqInput!$B$20:$AK$197,N$6,FALSE)</f>
        <v>59912.570000000022</v>
      </c>
      <c r="O85" s="205">
        <f>VLOOKUP($B85,[1]RevReqInput!$B$20:$AK$197,O$6,FALSE)</f>
        <v>139303.99</v>
      </c>
      <c r="P85" s="205">
        <f>VLOOKUP($B85,[1]RevReqInput!$B$20:$AK$197,P$6,FALSE)</f>
        <v>58883059.24000001</v>
      </c>
      <c r="Q85" s="205">
        <f>VLOOKUP($B85,[1]RevReqInput!$B$20:$AK$197,Q$6,FALSE)</f>
        <v>59022363.230000012</v>
      </c>
      <c r="R85" s="205">
        <f>VLOOKUP($B85,[1]RevReqInput!$B$20:$AK$197,R$6,FALSE)</f>
        <v>192665</v>
      </c>
      <c r="S85" s="205">
        <f>VLOOKUP($B85,[1]RevReqInput!$B$20:$AK$197,S$6,FALSE)</f>
        <v>0</v>
      </c>
      <c r="T85" s="205">
        <f>VLOOKUP($B85,[1]RevReqInput!$B$20:$AK$197,T$6,FALSE)</f>
        <v>0</v>
      </c>
      <c r="U85" s="205">
        <f>VLOOKUP($B85,[1]RevReqInput!$B$20:$AK$197,U$6,FALSE)</f>
        <v>527930</v>
      </c>
      <c r="V85" s="205">
        <f>VLOOKUP($B85,[1]RevReqInput!$B$20:$AK$197,V$6,FALSE)</f>
        <v>3222.1678575342471</v>
      </c>
      <c r="W85" s="302">
        <f>VLOOKUP($B85,[1]RevReqInput!$B$20:$AK$197,W$6,FALSE)</f>
        <v>0</v>
      </c>
      <c r="X85" s="205">
        <f>VLOOKUP($B85,[1]RevReqInput!$B$20:$AK$197,X$6,FALSE)</f>
        <v>0</v>
      </c>
      <c r="Y85" s="205">
        <f>VLOOKUP($B85,[1]RevReqInput!$B$20:$AK$197,Y$6,FALSE)</f>
        <v>397760</v>
      </c>
      <c r="Z85" s="205">
        <f>VLOOKUP($B85,[1]RevReqInput!$B$20:$AK$197,Z$6,FALSE)</f>
        <v>0</v>
      </c>
      <c r="AA85" s="205">
        <f>VLOOKUP($B85,[1]RevReqInput!$B$20:$AK$197,AA$6,FALSE)</f>
        <v>0</v>
      </c>
      <c r="AB85" s="205">
        <f>VLOOKUP($B85,[1]RevReqInput!$B$20:$AK$197,AB$6,FALSE)</f>
        <v>0</v>
      </c>
      <c r="AC85" s="205">
        <f>VLOOKUP($B85,[1]RevReqInput!$B$20:$AK$197,AC$6,FALSE)</f>
        <v>0</v>
      </c>
      <c r="AD85" s="205">
        <f>VLOOKUP($B85,[1]RevReqInput!$B$20:$AK$197,AD$6,FALSE)</f>
        <v>0</v>
      </c>
      <c r="AE85" s="205">
        <f>VLOOKUP($B85,[1]RevReqInput!$B$20:$AK$197,AE$6,FALSE)</f>
        <v>0</v>
      </c>
      <c r="AF85" s="205">
        <f>VLOOKUP($B85,[1]RevReqInput!$B$20:$AK$197,AF$6,FALSE)</f>
        <v>0</v>
      </c>
      <c r="AG85" s="205">
        <f>VLOOKUP($B85,[1]RevReqInput!$B$20:$AK$197,AG$6,FALSE)</f>
        <v>0</v>
      </c>
      <c r="AH85" s="205">
        <f>VLOOKUP($B85,[1]RevReqInput!$B$20:$AK$197,AH$6,FALSE)</f>
        <v>0</v>
      </c>
      <c r="AI85" s="302">
        <f>VLOOKUP($B85,[1]RevReqInput!$B$20:$AK$197,AI$6,FALSE)</f>
        <v>7043.6418536014526</v>
      </c>
      <c r="AJ85" s="8">
        <f t="shared" si="36"/>
        <v>413611.12862538575</v>
      </c>
      <c r="AK85" s="8">
        <f t="shared" si="37"/>
        <v>413611.1286253857</v>
      </c>
      <c r="AL85">
        <f t="shared" si="7"/>
        <v>17</v>
      </c>
      <c r="AM85" s="47">
        <f t="shared" si="34"/>
        <v>2</v>
      </c>
      <c r="AN85" s="8">
        <f>AJ85-RevReqSumR!W85</f>
        <v>0</v>
      </c>
      <c r="AO85" s="8">
        <f t="shared" si="9"/>
        <v>0</v>
      </c>
      <c r="AP85" s="8">
        <f t="shared" si="10"/>
        <v>0</v>
      </c>
      <c r="AQ85" s="8">
        <f t="shared" si="11"/>
        <v>0</v>
      </c>
      <c r="AR85" s="8">
        <f t="shared" si="12"/>
        <v>58883059.24000001</v>
      </c>
      <c r="AS85" s="8">
        <v>0</v>
      </c>
      <c r="AU85" s="8">
        <f t="shared" si="13"/>
        <v>527930</v>
      </c>
      <c r="AV85" s="8">
        <f t="shared" si="14"/>
        <v>139303.99</v>
      </c>
      <c r="AW85" s="8">
        <f t="shared" si="15"/>
        <v>59550293.230000012</v>
      </c>
      <c r="AX85" s="8">
        <f t="shared" si="16"/>
        <v>0</v>
      </c>
      <c r="AZ85" s="8">
        <f t="shared" si="35"/>
        <v>30565081.254695959</v>
      </c>
      <c r="BA85" s="8">
        <f t="shared" si="35"/>
        <v>756765.12636684021</v>
      </c>
      <c r="BB85" s="8">
        <f t="shared" si="35"/>
        <v>28228446.848937213</v>
      </c>
      <c r="BC85" s="8">
        <f t="shared" si="18"/>
        <v>59550293.230000012</v>
      </c>
      <c r="BD85" s="8">
        <f t="shared" si="19"/>
        <v>0</v>
      </c>
      <c r="BF85" s="8">
        <f t="shared" si="20"/>
        <v>954927.3486253859</v>
      </c>
      <c r="BG85" s="8">
        <f t="shared" si="21"/>
        <v>404803.64185360144</v>
      </c>
      <c r="BH85" s="8">
        <f t="shared" si="22"/>
        <v>0</v>
      </c>
      <c r="BI85" s="8">
        <f t="shared" si="23"/>
        <v>404803.64185360144</v>
      </c>
      <c r="BJ85" s="8">
        <f t="shared" si="24"/>
        <v>550123.70677178446</v>
      </c>
      <c r="BK85" s="8">
        <f t="shared" si="25"/>
        <v>0</v>
      </c>
      <c r="BL85" s="8">
        <f>BU85*WACC!$H$9/12</f>
        <v>156185.73741460359</v>
      </c>
      <c r="BM85" s="8">
        <f t="shared" si="26"/>
        <v>393937.96935718087</v>
      </c>
      <c r="BN85" s="8">
        <f t="shared" si="27"/>
        <v>161845.47533070418</v>
      </c>
      <c r="BO85" s="8">
        <f t="shared" si="28"/>
        <v>232092.49402647669</v>
      </c>
      <c r="BP85" s="8">
        <f>BU85*WACC!$H$10/12</f>
        <v>3164.4602450275775</v>
      </c>
      <c r="BQ85" s="8">
        <f t="shared" si="29"/>
        <v>228928.03378144911</v>
      </c>
      <c r="BR85" s="8"/>
      <c r="BS85" s="8">
        <f t="shared" si="30"/>
        <v>550123.70677178446</v>
      </c>
      <c r="BT85" s="8">
        <f t="shared" si="31"/>
        <v>550123.70677178435</v>
      </c>
      <c r="BU85" s="8">
        <f t="shared" si="32"/>
        <v>59406737.010000005</v>
      </c>
      <c r="BV85" s="8">
        <f>BU85*WACC!$H$11/12</f>
        <v>228803.22826269409</v>
      </c>
      <c r="BW85" s="8">
        <f t="shared" si="33"/>
        <v>-124.80551875501988</v>
      </c>
    </row>
    <row r="86" spans="1:75" x14ac:dyDescent="0.2">
      <c r="A86">
        <f t="shared" si="4"/>
        <v>2015</v>
      </c>
      <c r="B86" s="49">
        <v>42095</v>
      </c>
      <c r="C86" s="205">
        <f>VLOOKUP($B86,[1]RevReqInput!$B$20:$AK$197,C$6,FALSE)</f>
        <v>0</v>
      </c>
      <c r="D86" s="205">
        <f>VLOOKUP($B86,[1]RevReqInput!$B$20:$AK$197,D$6,FALSE)</f>
        <v>0</v>
      </c>
      <c r="E86" s="205">
        <f>VLOOKUP($B86,[1]RevReqInput!$B$20:$AK$197,E$6,FALSE)</f>
        <v>546446.82805433345</v>
      </c>
      <c r="F86" s="205">
        <f>VLOOKUP($B86,[1]RevReqInput!$B$20:$AK$197,F$6,FALSE)</f>
        <v>0</v>
      </c>
      <c r="G86" s="205">
        <f>VLOOKUP($B86,[1]RevReqInput!$B$20:$AK$197,G$6,FALSE)</f>
        <v>5526.1580543333321</v>
      </c>
      <c r="H86" s="205">
        <f>VLOOKUP($B86,[1]RevReqInput!$B$20:$AK$197,H$6,FALSE)</f>
        <v>540920.67000000016</v>
      </c>
      <c r="I86" s="205">
        <f>VLOOKUP($B86,[1]RevReqInput!$B$20:$AK$197,I$6,FALSE)</f>
        <v>533128.89000000013</v>
      </c>
      <c r="J86" s="205">
        <f>VLOOKUP($B86,[1]RevReqInput!$B$20:$AK$197,J$6,FALSE)</f>
        <v>7791.7799999999779</v>
      </c>
      <c r="K86" s="205">
        <f>VLOOKUP($B86,[1]RevReqInput!$B$20:$AK$197,K$6,FALSE)</f>
        <v>736250</v>
      </c>
      <c r="L86" s="205">
        <f>VLOOKUP($B86,[1]RevReqInput!$B$20:$AK$197,L$6,FALSE)</f>
        <v>0</v>
      </c>
      <c r="M86" s="205">
        <f>VLOOKUP($B86,[1]RevReqInput!$B$20:$AK$197,M$6,FALSE)</f>
        <v>583208.95999999985</v>
      </c>
      <c r="N86" s="205">
        <f>VLOOKUP($B86,[1]RevReqInput!$B$20:$AK$197,N$6,FALSE)</f>
        <v>153041.04</v>
      </c>
      <c r="O86" s="205">
        <f>VLOOKUP($B86,[1]RevReqInput!$B$20:$AK$197,O$6,FALSE)</f>
        <v>97015.7</v>
      </c>
      <c r="P86" s="205">
        <f>VLOOKUP($B86,[1]RevReqInput!$B$20:$AK$197,P$6,FALSE)</f>
        <v>58730018.199999996</v>
      </c>
      <c r="Q86" s="205">
        <f>VLOOKUP($B86,[1]RevReqInput!$B$20:$AK$197,Q$6,FALSE)</f>
        <v>58827033.899999991</v>
      </c>
      <c r="R86" s="205">
        <f>VLOOKUP($B86,[1]RevReqInput!$B$20:$AK$197,R$6,FALSE)</f>
        <v>240250</v>
      </c>
      <c r="S86" s="205">
        <f>VLOOKUP($B86,[1]RevReqInput!$B$20:$AK$197,S$6,FALSE)</f>
        <v>527930</v>
      </c>
      <c r="T86" s="205">
        <f>VLOOKUP($B86,[1]RevReqInput!$B$20:$AK$197,T$6,FALSE)</f>
        <v>0</v>
      </c>
      <c r="U86" s="205">
        <f>VLOOKUP($B86,[1]RevReqInput!$B$20:$AK$197,U$6,FALSE)</f>
        <v>240250</v>
      </c>
      <c r="V86" s="205">
        <f>VLOOKUP($B86,[1]RevReqInput!$B$20:$AK$197,V$6,FALSE)</f>
        <v>4733.2313479452059</v>
      </c>
      <c r="W86" s="302">
        <f>VLOOKUP($B86,[1]RevReqInput!$B$20:$AK$197,W$6,FALSE)</f>
        <v>4394.72529741168</v>
      </c>
      <c r="X86" s="205">
        <f>VLOOKUP($B86,[1]RevReqInput!$B$20:$AK$197,X$6,FALSE)</f>
        <v>0</v>
      </c>
      <c r="Y86" s="205">
        <f>VLOOKUP($B86,[1]RevReqInput!$B$20:$AK$197,Y$6,FALSE)</f>
        <v>496000</v>
      </c>
      <c r="Z86" s="205">
        <f>VLOOKUP($B86,[1]RevReqInput!$B$20:$AK$197,Z$6,FALSE)</f>
        <v>0</v>
      </c>
      <c r="AA86" s="205">
        <f>VLOOKUP($B86,[1]RevReqInput!$B$20:$AK$197,AA$6,FALSE)</f>
        <v>0</v>
      </c>
      <c r="AB86" s="205">
        <f>VLOOKUP($B86,[1]RevReqInput!$B$20:$AK$197,AB$6,FALSE)</f>
        <v>0</v>
      </c>
      <c r="AC86" s="205">
        <f>VLOOKUP($B86,[1]RevReqInput!$B$20:$AK$197,AC$6,FALSE)</f>
        <v>0</v>
      </c>
      <c r="AD86" s="205">
        <f>VLOOKUP($B86,[1]RevReqInput!$B$20:$AK$197,AD$6,FALSE)</f>
        <v>0</v>
      </c>
      <c r="AE86" s="205">
        <f>VLOOKUP($B86,[1]RevReqInput!$B$20:$AK$197,AE$6,FALSE)</f>
        <v>0</v>
      </c>
      <c r="AF86" s="205">
        <f>VLOOKUP($B86,[1]RevReqInput!$B$20:$AK$197,AF$6,FALSE)</f>
        <v>0</v>
      </c>
      <c r="AG86" s="205">
        <f>VLOOKUP($B86,[1]RevReqInput!$B$20:$AK$197,AG$6,FALSE)</f>
        <v>0</v>
      </c>
      <c r="AH86" s="205">
        <f>VLOOKUP($B86,[1]RevReqInput!$B$20:$AK$197,AH$6,FALSE)</f>
        <v>0</v>
      </c>
      <c r="AI86" s="302">
        <f>VLOOKUP($B86,[1]RevReqInput!$B$20:$AK$197,AI$6,FALSE)</f>
        <v>7043.6418536014526</v>
      </c>
      <c r="AJ86" s="8">
        <f t="shared" si="36"/>
        <v>517697.75655329146</v>
      </c>
      <c r="AK86" s="8">
        <f t="shared" si="37"/>
        <v>517697.75655329163</v>
      </c>
      <c r="AL86">
        <f t="shared" si="7"/>
        <v>17.2</v>
      </c>
      <c r="AM86" s="47">
        <f t="shared" si="34"/>
        <v>1</v>
      </c>
      <c r="AN86" s="8">
        <f>AJ86-RevReqSumR!W86</f>
        <v>0</v>
      </c>
      <c r="AO86" s="8">
        <f t="shared" si="9"/>
        <v>0</v>
      </c>
      <c r="AP86" s="8">
        <f t="shared" si="10"/>
        <v>0</v>
      </c>
      <c r="AQ86" s="8">
        <f t="shared" si="11"/>
        <v>0</v>
      </c>
      <c r="AR86" s="8">
        <f t="shared" si="12"/>
        <v>58730018.199999996</v>
      </c>
      <c r="AS86" s="8">
        <v>0</v>
      </c>
      <c r="AU86" s="8">
        <f t="shared" si="13"/>
        <v>240250</v>
      </c>
      <c r="AV86" s="8">
        <f t="shared" si="14"/>
        <v>97015.7</v>
      </c>
      <c r="AW86" s="8">
        <f t="shared" si="15"/>
        <v>59067283.899999999</v>
      </c>
      <c r="AX86" s="8">
        <f t="shared" si="16"/>
        <v>0</v>
      </c>
      <c r="AZ86" s="8">
        <f t="shared" si="35"/>
        <v>30317169.470933504</v>
      </c>
      <c r="BA86" s="8">
        <f t="shared" si="35"/>
        <v>750627.04380119999</v>
      </c>
      <c r="BB86" s="8">
        <f t="shared" si="35"/>
        <v>27999487.385265298</v>
      </c>
      <c r="BC86" s="8">
        <f t="shared" si="18"/>
        <v>59067283.900000006</v>
      </c>
      <c r="BD86" s="8">
        <f t="shared" si="19"/>
        <v>0</v>
      </c>
      <c r="BF86" s="8">
        <f t="shared" si="20"/>
        <v>1058618.4265532917</v>
      </c>
      <c r="BG86" s="8">
        <f t="shared" si="21"/>
        <v>507438.36715101311</v>
      </c>
      <c r="BH86" s="8">
        <f t="shared" si="22"/>
        <v>0</v>
      </c>
      <c r="BI86" s="8">
        <f t="shared" si="23"/>
        <v>507438.36715101311</v>
      </c>
      <c r="BJ86" s="8">
        <f t="shared" si="24"/>
        <v>551180.05940227862</v>
      </c>
      <c r="BK86" s="8">
        <f t="shared" si="25"/>
        <v>0</v>
      </c>
      <c r="BL86" s="8">
        <f>BU86*WACC!$H$9/12</f>
        <v>156563.15982845169</v>
      </c>
      <c r="BM86" s="8">
        <f t="shared" si="26"/>
        <v>394616.89957382693</v>
      </c>
      <c r="BN86" s="8">
        <f t="shared" si="27"/>
        <v>162124.40702091105</v>
      </c>
      <c r="BO86" s="8">
        <f t="shared" si="28"/>
        <v>232492.49255291588</v>
      </c>
      <c r="BP86" s="8">
        <f>BU86*WACC!$H$10/12</f>
        <v>3172.1071546876719</v>
      </c>
      <c r="BQ86" s="8">
        <f t="shared" si="29"/>
        <v>229320.38539822822</v>
      </c>
      <c r="BR86" s="8"/>
      <c r="BS86" s="8">
        <f t="shared" si="30"/>
        <v>551180.05940227862</v>
      </c>
      <c r="BT86" s="8">
        <f t="shared" si="31"/>
        <v>551180.05940227862</v>
      </c>
      <c r="BU86" s="8">
        <f t="shared" si="32"/>
        <v>59550293.230000012</v>
      </c>
      <c r="BV86" s="8">
        <f>BU86*WACC!$H$11/12</f>
        <v>229356.13064761486</v>
      </c>
      <c r="BW86" s="8">
        <f t="shared" si="33"/>
        <v>35.745249386643991</v>
      </c>
    </row>
    <row r="87" spans="1:75" x14ac:dyDescent="0.2">
      <c r="A87">
        <f t="shared" si="4"/>
        <v>2015</v>
      </c>
      <c r="B87" s="49">
        <v>42125</v>
      </c>
      <c r="C87" s="205">
        <f>VLOOKUP($B87,[1]RevReqInput!$B$20:$AK$197,C$6,FALSE)</f>
        <v>0</v>
      </c>
      <c r="D87" s="205">
        <f>VLOOKUP($B87,[1]RevReqInput!$B$20:$AK$197,D$6,FALSE)</f>
        <v>0</v>
      </c>
      <c r="E87" s="205">
        <f>VLOOKUP($B87,[1]RevReqInput!$B$20:$AK$197,E$6,FALSE)</f>
        <v>544638.41168416594</v>
      </c>
      <c r="F87" s="205">
        <f>VLOOKUP($B87,[1]RevReqInput!$B$20:$AK$197,F$6,FALSE)</f>
        <v>0</v>
      </c>
      <c r="G87" s="205">
        <f>VLOOKUP($B87,[1]RevReqInput!$B$20:$AK$197,G$6,FALSE)</f>
        <v>5422.8816841666694</v>
      </c>
      <c r="H87" s="205">
        <f>VLOOKUP($B87,[1]RevReqInput!$B$20:$AK$197,H$6,FALSE)</f>
        <v>539215.52999999933</v>
      </c>
      <c r="I87" s="205">
        <f>VLOOKUP($B87,[1]RevReqInput!$B$20:$AK$197,I$6,FALSE)</f>
        <v>531569.32999999938</v>
      </c>
      <c r="J87" s="205">
        <f>VLOOKUP($B87,[1]RevReqInput!$B$20:$AK$197,J$6,FALSE)</f>
        <v>7646.1999999999898</v>
      </c>
      <c r="K87" s="205">
        <f>VLOOKUP($B87,[1]RevReqInput!$B$20:$AK$197,K$6,FALSE)</f>
        <v>1036925</v>
      </c>
      <c r="L87" s="205">
        <f>VLOOKUP($B87,[1]RevReqInput!$B$20:$AK$197,L$6,FALSE)</f>
        <v>0</v>
      </c>
      <c r="M87" s="205">
        <f>VLOOKUP($B87,[1]RevReqInput!$B$20:$AK$197,M$6,FALSE)</f>
        <v>629931.04000000027</v>
      </c>
      <c r="N87" s="205">
        <f>VLOOKUP($B87,[1]RevReqInput!$B$20:$AK$197,N$6,FALSE)</f>
        <v>406993.96</v>
      </c>
      <c r="O87" s="205">
        <f>VLOOKUP($B87,[1]RevReqInput!$B$20:$AK$197,O$6,FALSE)</f>
        <v>6300.19</v>
      </c>
      <c r="P87" s="205">
        <f>VLOOKUP($B87,[1]RevReqInput!$B$20:$AK$197,P$6,FALSE)</f>
        <v>58323024.23999998</v>
      </c>
      <c r="Q87" s="205">
        <f>VLOOKUP($B87,[1]RevReqInput!$B$20:$AK$197,Q$6,FALSE)</f>
        <v>58329324.429999985</v>
      </c>
      <c r="R87" s="205">
        <f>VLOOKUP($B87,[1]RevReqInput!$B$20:$AK$197,R$6,FALSE)</f>
        <v>338365</v>
      </c>
      <c r="S87" s="205">
        <f>VLOOKUP($B87,[1]RevReqInput!$B$20:$AK$197,S$6,FALSE)</f>
        <v>0</v>
      </c>
      <c r="T87" s="205">
        <f>VLOOKUP($B87,[1]RevReqInput!$B$20:$AK$197,T$6,FALSE)</f>
        <v>0</v>
      </c>
      <c r="U87" s="205">
        <f>VLOOKUP($B87,[1]RevReqInput!$B$20:$AK$197,U$6,FALSE)</f>
        <v>578615</v>
      </c>
      <c r="V87" s="205">
        <f>VLOOKUP($B87,[1]RevReqInput!$B$20:$AK$197,V$6,FALSE)</f>
        <v>2369.9654150684933</v>
      </c>
      <c r="W87" s="302">
        <f>VLOOKUP($B87,[1]RevReqInput!$B$20:$AK$197,W$6,FALSE)</f>
        <v>0</v>
      </c>
      <c r="X87" s="205">
        <f>VLOOKUP($B87,[1]RevReqInput!$B$20:$AK$197,X$6,FALSE)</f>
        <v>0</v>
      </c>
      <c r="Y87" s="205">
        <f>VLOOKUP($B87,[1]RevReqInput!$B$20:$AK$197,Y$6,FALSE)</f>
        <v>698560</v>
      </c>
      <c r="Z87" s="205">
        <f>VLOOKUP($B87,[1]RevReqInput!$B$20:$AK$197,Z$6,FALSE)</f>
        <v>0</v>
      </c>
      <c r="AA87" s="205">
        <f>VLOOKUP($B87,[1]RevReqInput!$B$20:$AK$197,AA$6,FALSE)</f>
        <v>0</v>
      </c>
      <c r="AB87" s="205">
        <f>VLOOKUP($B87,[1]RevReqInput!$B$20:$AK$197,AB$6,FALSE)</f>
        <v>0</v>
      </c>
      <c r="AC87" s="205">
        <f>VLOOKUP($B87,[1]RevReqInput!$B$20:$AK$197,AC$6,FALSE)</f>
        <v>0</v>
      </c>
      <c r="AD87" s="205">
        <f>VLOOKUP($B87,[1]RevReqInput!$B$20:$AK$197,AD$6,FALSE)</f>
        <v>0</v>
      </c>
      <c r="AE87" s="205">
        <f>VLOOKUP($B87,[1]RevReqInput!$B$20:$AK$197,AE$6,FALSE)</f>
        <v>0</v>
      </c>
      <c r="AF87" s="205">
        <f>VLOOKUP($B87,[1]RevReqInput!$B$20:$AK$197,AF$6,FALSE)</f>
        <v>0</v>
      </c>
      <c r="AG87" s="205">
        <f>VLOOKUP($B87,[1]RevReqInput!$B$20:$AK$197,AG$6,FALSE)</f>
        <v>0</v>
      </c>
      <c r="AH87" s="205">
        <f>VLOOKUP($B87,[1]RevReqInput!$B$20:$AK$197,AH$6,FALSE)</f>
        <v>0</v>
      </c>
      <c r="AI87" s="302">
        <f>VLOOKUP($B87,[1]RevReqInput!$B$20:$AK$197,AI$6,FALSE)</f>
        <v>7043.6418536014526</v>
      </c>
      <c r="AJ87" s="8">
        <f t="shared" si="36"/>
        <v>713396.48895283684</v>
      </c>
      <c r="AK87" s="8">
        <f t="shared" si="37"/>
        <v>713396.4889528366</v>
      </c>
      <c r="AL87">
        <f t="shared" si="7"/>
        <v>17.399999999999999</v>
      </c>
      <c r="AM87" s="47">
        <f t="shared" si="34"/>
        <v>2</v>
      </c>
      <c r="AN87" s="8">
        <f>AJ87-RevReqSumR!W87</f>
        <v>0</v>
      </c>
      <c r="AO87" s="8">
        <f t="shared" si="9"/>
        <v>0</v>
      </c>
      <c r="AP87" s="8">
        <f t="shared" si="10"/>
        <v>0</v>
      </c>
      <c r="AQ87" s="8">
        <f t="shared" si="11"/>
        <v>0</v>
      </c>
      <c r="AR87" s="8">
        <f t="shared" si="12"/>
        <v>58323024.23999998</v>
      </c>
      <c r="AS87" s="8">
        <v>0</v>
      </c>
      <c r="AU87" s="8">
        <f t="shared" si="13"/>
        <v>578615</v>
      </c>
      <c r="AV87" s="8">
        <f t="shared" si="14"/>
        <v>6300.19</v>
      </c>
      <c r="AW87" s="8">
        <f t="shared" si="15"/>
        <v>58907939.429999977</v>
      </c>
      <c r="AX87" s="8">
        <f t="shared" si="16"/>
        <v>0</v>
      </c>
      <c r="AZ87" s="8">
        <f t="shared" si="35"/>
        <v>30235383.531538945</v>
      </c>
      <c r="BA87" s="8">
        <f t="shared" si="35"/>
        <v>748602.09427643975</v>
      </c>
      <c r="BB87" s="8">
        <f t="shared" si="35"/>
        <v>27923953.804184597</v>
      </c>
      <c r="BC87" s="8">
        <f t="shared" si="18"/>
        <v>58907939.429999977</v>
      </c>
      <c r="BD87" s="8">
        <f t="shared" si="19"/>
        <v>0</v>
      </c>
      <c r="BF87" s="8">
        <f t="shared" si="20"/>
        <v>1252612.0189528363</v>
      </c>
      <c r="BG87" s="8">
        <f t="shared" si="21"/>
        <v>705603.64185360144</v>
      </c>
      <c r="BH87" s="8">
        <f t="shared" si="22"/>
        <v>0</v>
      </c>
      <c r="BI87" s="8">
        <f t="shared" si="23"/>
        <v>705603.64185360144</v>
      </c>
      <c r="BJ87" s="8">
        <f t="shared" si="24"/>
        <v>547008.37709923484</v>
      </c>
      <c r="BK87" s="8">
        <f t="shared" si="25"/>
        <v>0</v>
      </c>
      <c r="BL87" s="8">
        <f>BU87*WACC!$H$9/12</f>
        <v>155293.28418502954</v>
      </c>
      <c r="BM87" s="8">
        <f t="shared" ref="BM87:BM150" si="38">BJ87+BK87-BL87</f>
        <v>391715.09291420528</v>
      </c>
      <c r="BN87" s="8">
        <f t="shared" ref="BN87:BN150" si="39">BM87*$BN$5</f>
        <v>160932.2287728721</v>
      </c>
      <c r="BO87" s="8">
        <f t="shared" ref="BO87:BO150" si="40">BM87-BN87</f>
        <v>230782.86414133318</v>
      </c>
      <c r="BP87" s="8">
        <f>BU87*WACC!$H$10/12</f>
        <v>3146.37835860003</v>
      </c>
      <c r="BQ87" s="8">
        <f t="shared" ref="BQ87:BQ150" si="41">BO87-BP87</f>
        <v>227636.48578273316</v>
      </c>
      <c r="BR87" s="8"/>
      <c r="BS87" s="8">
        <f t="shared" ref="BS87:BS150" si="42">BF87-BI87+BK87</f>
        <v>547008.37709923484</v>
      </c>
      <c r="BT87" s="8">
        <f t="shared" ref="BT87:BT150" si="43">E87+V87+AH87</f>
        <v>547008.37709923438</v>
      </c>
      <c r="BU87" s="8">
        <f t="shared" ref="BU87:BU150" si="44">((AG86+AG87)/2+AR86+AS86+AU86+AV86)</f>
        <v>59067283.899999999</v>
      </c>
      <c r="BV87" s="8">
        <f>BU87*WACC!$H$11/12</f>
        <v>227495.83500528056</v>
      </c>
      <c r="BW87" s="8">
        <f t="shared" ref="BW87:BW150" si="45">BV87-BQ87</f>
        <v>-140.65077745259623</v>
      </c>
    </row>
    <row r="88" spans="1:75" x14ac:dyDescent="0.2">
      <c r="A88">
        <f t="shared" si="4"/>
        <v>2015</v>
      </c>
      <c r="B88" s="49">
        <v>42156</v>
      </c>
      <c r="C88" s="205">
        <f>VLOOKUP($B88,[1]RevReqInput!$B$20:$AK$197,C$6,FALSE)</f>
        <v>0</v>
      </c>
      <c r="D88" s="205">
        <f>VLOOKUP($B88,[1]RevReqInput!$B$20:$AK$197,D$6,FALSE)</f>
        <v>0</v>
      </c>
      <c r="E88" s="205">
        <f>VLOOKUP($B88,[1]RevReqInput!$B$20:$AK$197,E$6,FALSE)</f>
        <v>540030.43937749963</v>
      </c>
      <c r="F88" s="205">
        <f>VLOOKUP($B88,[1]RevReqInput!$B$20:$AK$197,F$6,FALSE)</f>
        <v>0</v>
      </c>
      <c r="G88" s="205">
        <f>VLOOKUP($B88,[1]RevReqInput!$B$20:$AK$197,G$6,FALSE)</f>
        <v>5289.8493774999997</v>
      </c>
      <c r="H88" s="205">
        <f>VLOOKUP($B88,[1]RevReqInput!$B$20:$AK$197,H$6,FALSE)</f>
        <v>534740.58999999962</v>
      </c>
      <c r="I88" s="205">
        <f>VLOOKUP($B88,[1]RevReqInput!$B$20:$AK$197,I$6,FALSE)</f>
        <v>527282.00999999966</v>
      </c>
      <c r="J88" s="205">
        <f>VLOOKUP($B88,[1]RevReqInput!$B$20:$AK$197,J$6,FALSE)</f>
        <v>7458.5800000000017</v>
      </c>
      <c r="K88" s="205">
        <f>VLOOKUP($B88,[1]RevReqInput!$B$20:$AK$197,K$6,FALSE)</f>
        <v>1164225</v>
      </c>
      <c r="L88" s="205">
        <f>VLOOKUP($B88,[1]RevReqInput!$B$20:$AK$197,L$6,FALSE)</f>
        <v>0</v>
      </c>
      <c r="M88" s="205">
        <f>VLOOKUP($B88,[1]RevReqInput!$B$20:$AK$197,M$6,FALSE)</f>
        <v>539528.59</v>
      </c>
      <c r="N88" s="205">
        <f>VLOOKUP($B88,[1]RevReqInput!$B$20:$AK$197,N$6,FALSE)</f>
        <v>624696.40999999992</v>
      </c>
      <c r="O88" s="205">
        <f>VLOOKUP($B88,[1]RevReqInput!$B$20:$AK$197,O$6,FALSE)</f>
        <v>1512.19</v>
      </c>
      <c r="P88" s="205">
        <f>VLOOKUP($B88,[1]RevReqInput!$B$20:$AK$197,P$6,FALSE)</f>
        <v>57698327.830000006</v>
      </c>
      <c r="Q88" s="205">
        <f>VLOOKUP($B88,[1]RevReqInput!$B$20:$AK$197,Q$6,FALSE)</f>
        <v>57699840.020000011</v>
      </c>
      <c r="R88" s="205">
        <f>VLOOKUP($B88,[1]RevReqInput!$B$20:$AK$197,R$6,FALSE)</f>
        <v>379905</v>
      </c>
      <c r="S88" s="205">
        <f>VLOOKUP($B88,[1]RevReqInput!$B$20:$AK$197,S$6,FALSE)</f>
        <v>0</v>
      </c>
      <c r="T88" s="205">
        <f>VLOOKUP($B88,[1]RevReqInput!$B$20:$AK$197,T$6,FALSE)</f>
        <v>0</v>
      </c>
      <c r="U88" s="205">
        <f>VLOOKUP($B88,[1]RevReqInput!$B$20:$AK$197,U$6,FALSE)</f>
        <v>958520</v>
      </c>
      <c r="V88" s="205">
        <f>VLOOKUP($B88,[1]RevReqInput!$B$20:$AK$197,V$6,FALSE)</f>
        <v>5399.2636726027404</v>
      </c>
      <c r="W88" s="302">
        <f>VLOOKUP($B88,[1]RevReqInput!$B$20:$AK$197,W$6,FALSE)</f>
        <v>0</v>
      </c>
      <c r="X88" s="205">
        <f>VLOOKUP($B88,[1]RevReqInput!$B$20:$AK$197,X$6,FALSE)</f>
        <v>0</v>
      </c>
      <c r="Y88" s="205">
        <f>VLOOKUP($B88,[1]RevReqInput!$B$20:$AK$197,Y$6,FALSE)</f>
        <v>784320</v>
      </c>
      <c r="Z88" s="205">
        <f>VLOOKUP($B88,[1]RevReqInput!$B$20:$AK$197,Z$6,FALSE)</f>
        <v>0</v>
      </c>
      <c r="AA88" s="205">
        <f>VLOOKUP($B88,[1]RevReqInput!$B$20:$AK$197,AA$6,FALSE)</f>
        <v>0</v>
      </c>
      <c r="AB88" s="205">
        <f>VLOOKUP($B88,[1]RevReqInput!$B$20:$AK$197,AB$6,FALSE)</f>
        <v>0</v>
      </c>
      <c r="AC88" s="205">
        <f>VLOOKUP($B88,[1]RevReqInput!$B$20:$AK$197,AC$6,FALSE)</f>
        <v>0</v>
      </c>
      <c r="AD88" s="205">
        <f>VLOOKUP($B88,[1]RevReqInput!$B$20:$AK$197,AD$6,FALSE)</f>
        <v>0</v>
      </c>
      <c r="AE88" s="205">
        <f>VLOOKUP($B88,[1]RevReqInput!$B$20:$AK$197,AE$6,FALSE)</f>
        <v>0</v>
      </c>
      <c r="AF88" s="205">
        <f>VLOOKUP($B88,[1]RevReqInput!$B$20:$AK$197,AF$6,FALSE)</f>
        <v>0</v>
      </c>
      <c r="AG88" s="205">
        <f>VLOOKUP($B88,[1]RevReqInput!$B$20:$AK$197,AG$6,FALSE)</f>
        <v>0</v>
      </c>
      <c r="AH88" s="205">
        <f>VLOOKUP($B88,[1]RevReqInput!$B$20:$AK$197,AH$6,FALSE)</f>
        <v>0</v>
      </c>
      <c r="AI88" s="302">
        <f>VLOOKUP($B88,[1]RevReqInput!$B$20:$AK$197,AI$6,FALSE)</f>
        <v>7043.6418536014526</v>
      </c>
      <c r="AJ88" s="8">
        <f t="shared" si="36"/>
        <v>802052.75490370393</v>
      </c>
      <c r="AK88" s="8">
        <f t="shared" si="37"/>
        <v>802052.75490370416</v>
      </c>
      <c r="AL88">
        <f t="shared" si="7"/>
        <v>17.600000000000001</v>
      </c>
      <c r="AM88" s="47">
        <f t="shared" si="34"/>
        <v>2</v>
      </c>
      <c r="AN88" s="8">
        <f>AJ88-RevReqSumR!W88</f>
        <v>0</v>
      </c>
      <c r="AO88" s="8">
        <f t="shared" si="9"/>
        <v>0</v>
      </c>
      <c r="AP88" s="8">
        <f t="shared" si="10"/>
        <v>0</v>
      </c>
      <c r="AQ88" s="8">
        <f t="shared" si="11"/>
        <v>0</v>
      </c>
      <c r="AR88" s="8">
        <f t="shared" si="12"/>
        <v>57698327.830000006</v>
      </c>
      <c r="AS88" s="8">
        <v>0</v>
      </c>
      <c r="AU88" s="8">
        <f t="shared" si="13"/>
        <v>958520</v>
      </c>
      <c r="AV88" s="8">
        <f t="shared" si="14"/>
        <v>1512.19</v>
      </c>
      <c r="AW88" s="8">
        <f t="shared" si="15"/>
        <v>58658360.020000003</v>
      </c>
      <c r="AX88" s="8">
        <f t="shared" si="16"/>
        <v>0</v>
      </c>
      <c r="AZ88" s="8">
        <f t="shared" si="35"/>
        <v>30107283.155665308</v>
      </c>
      <c r="BA88" s="8">
        <f t="shared" si="35"/>
        <v>745430.43913416006</v>
      </c>
      <c r="BB88" s="8">
        <f t="shared" si="35"/>
        <v>27805646.425200541</v>
      </c>
      <c r="BC88" s="8">
        <f t="shared" si="18"/>
        <v>58658360.020000011</v>
      </c>
      <c r="BD88" s="8">
        <f t="shared" si="19"/>
        <v>0</v>
      </c>
      <c r="BF88" s="8">
        <f t="shared" ref="BF88:BF151" si="46">AJ88+H88+X88</f>
        <v>1336793.3449037035</v>
      </c>
      <c r="BG88" s="8">
        <f t="shared" ref="BG88:BG151" si="47">AI88+W88+Y88</f>
        <v>791363.64185360144</v>
      </c>
      <c r="BH88" s="8">
        <f t="shared" ref="BH88:BH151" si="48">AA88</f>
        <v>0</v>
      </c>
      <c r="BI88" s="8">
        <f t="shared" ref="BI88:BI151" si="49">BG88+BH88</f>
        <v>791363.64185360144</v>
      </c>
      <c r="BJ88" s="8">
        <f t="shared" ref="BJ88:BJ151" si="50">BF88-BI88</f>
        <v>545429.70305010211</v>
      </c>
      <c r="BK88" s="8">
        <f t="shared" ref="BK88:BK151" si="51">T88</f>
        <v>0</v>
      </c>
      <c r="BL88" s="8">
        <f>BU88*WACC!$H$9/12</f>
        <v>154874.35301993787</v>
      </c>
      <c r="BM88" s="8">
        <f t="shared" si="38"/>
        <v>390555.35003016423</v>
      </c>
      <c r="BN88" s="8">
        <f t="shared" si="39"/>
        <v>160455.76000639267</v>
      </c>
      <c r="BO88" s="8">
        <f t="shared" si="40"/>
        <v>230099.59002377157</v>
      </c>
      <c r="BP88" s="8">
        <f>BU88*WACC!$H$10/12</f>
        <v>3137.8904451754097</v>
      </c>
      <c r="BQ88" s="8">
        <f t="shared" si="41"/>
        <v>226961.69957859616</v>
      </c>
      <c r="BR88" s="8"/>
      <c r="BS88" s="8">
        <f t="shared" si="42"/>
        <v>545429.70305010211</v>
      </c>
      <c r="BT88" s="8">
        <f t="shared" si="43"/>
        <v>545429.70305010234</v>
      </c>
      <c r="BU88" s="8">
        <f t="shared" si="44"/>
        <v>58907939.429999977</v>
      </c>
      <c r="BV88" s="8">
        <f>BU88*WACC!$H$11/12</f>
        <v>226882.12465899988</v>
      </c>
      <c r="BW88" s="8">
        <f t="shared" si="45"/>
        <v>-79.574919596285326</v>
      </c>
    </row>
    <row r="89" spans="1:75" x14ac:dyDescent="0.2">
      <c r="A89">
        <f t="shared" si="4"/>
        <v>2015</v>
      </c>
      <c r="B89" s="49">
        <v>42186</v>
      </c>
      <c r="C89" s="205">
        <f>VLOOKUP($B89,[1]RevReqInput!$B$20:$AK$197,C$6,FALSE)</f>
        <v>0</v>
      </c>
      <c r="D89" s="205">
        <f>VLOOKUP($B89,[1]RevReqInput!$B$20:$AK$197,D$6,FALSE)</f>
        <v>0</v>
      </c>
      <c r="E89" s="205">
        <f>VLOOKUP($B89,[1]RevReqInput!$B$20:$AK$197,E$6,FALSE)</f>
        <v>534202.52754733339</v>
      </c>
      <c r="F89" s="205">
        <f>VLOOKUP($B89,[1]RevReqInput!$B$20:$AK$197,F$6,FALSE)</f>
        <v>0</v>
      </c>
      <c r="G89" s="205">
        <f>VLOOKUP($B89,[1]RevReqInput!$B$20:$AK$197,G$6,FALSE)</f>
        <v>5145.1475473333339</v>
      </c>
      <c r="H89" s="205">
        <f>VLOOKUP($B89,[1]RevReqInput!$B$20:$AK$197,H$6,FALSE)</f>
        <v>529057.38</v>
      </c>
      <c r="I89" s="205">
        <f>VLOOKUP($B89,[1]RevReqInput!$B$20:$AK$197,I$6,FALSE)</f>
        <v>521802.76999999996</v>
      </c>
      <c r="J89" s="205">
        <f>VLOOKUP($B89,[1]RevReqInput!$B$20:$AK$197,J$6,FALSE)</f>
        <v>7254.6100000000024</v>
      </c>
      <c r="K89" s="205">
        <f>VLOOKUP($B89,[1]RevReqInput!$B$20:$AK$197,K$6,FALSE)</f>
        <v>1387475</v>
      </c>
      <c r="L89" s="205">
        <f>VLOOKUP($B89,[1]RevReqInput!$B$20:$AK$197,L$6,FALSE)</f>
        <v>0</v>
      </c>
      <c r="M89" s="205">
        <f>VLOOKUP($B89,[1]RevReqInput!$B$20:$AK$197,M$6,FALSE)</f>
        <v>529282.12</v>
      </c>
      <c r="N89" s="205">
        <f>VLOOKUP($B89,[1]RevReqInput!$B$20:$AK$197,N$6,FALSE)</f>
        <v>858192.87999999977</v>
      </c>
      <c r="O89" s="205">
        <f>VLOOKUP($B89,[1]RevReqInput!$B$20:$AK$197,O$6,FALSE)</f>
        <v>1287.4499999999998</v>
      </c>
      <c r="P89" s="205">
        <f>VLOOKUP($B89,[1]RevReqInput!$B$20:$AK$197,P$6,FALSE)</f>
        <v>56840134.949999988</v>
      </c>
      <c r="Q89" s="205">
        <f>VLOOKUP($B89,[1]RevReqInput!$B$20:$AK$197,Q$6,FALSE)</f>
        <v>56841422.399999991</v>
      </c>
      <c r="R89" s="205">
        <f>VLOOKUP($B89,[1]RevReqInput!$B$20:$AK$197,R$6,FALSE)</f>
        <v>452755</v>
      </c>
      <c r="S89" s="205">
        <f>VLOOKUP($B89,[1]RevReqInput!$B$20:$AK$197,S$6,FALSE)</f>
        <v>958520</v>
      </c>
      <c r="T89" s="205">
        <f>VLOOKUP($B89,[1]RevReqInput!$B$20:$AK$197,T$6,FALSE)</f>
        <v>0</v>
      </c>
      <c r="U89" s="205">
        <f>VLOOKUP($B89,[1]RevReqInput!$B$20:$AK$197,U$6,FALSE)</f>
        <v>452755</v>
      </c>
      <c r="V89" s="205">
        <f>VLOOKUP($B89,[1]RevReqInput!$B$20:$AK$197,V$6,FALSE)</f>
        <v>8890.5431246575354</v>
      </c>
      <c r="W89" s="302">
        <f>VLOOKUP($B89,[1]RevReqInput!$B$20:$AK$197,W$6,FALSE)</f>
        <v>5496.400319971558</v>
      </c>
      <c r="X89" s="205">
        <f>VLOOKUP($B89,[1]RevReqInput!$B$20:$AK$197,X$6,FALSE)</f>
        <v>0</v>
      </c>
      <c r="Y89" s="205">
        <f>VLOOKUP($B89,[1]RevReqInput!$B$20:$AK$197,Y$6,FALSE)</f>
        <v>934720</v>
      </c>
      <c r="Z89" s="205">
        <f>VLOOKUP($B89,[1]RevReqInput!$B$20:$AK$197,Z$6,FALSE)</f>
        <v>0</v>
      </c>
      <c r="AA89" s="205">
        <f>VLOOKUP($B89,[1]RevReqInput!$B$20:$AK$197,AA$6,FALSE)</f>
        <v>0</v>
      </c>
      <c r="AB89" s="205">
        <f>VLOOKUP($B89,[1]RevReqInput!$B$20:$AK$197,AB$6,FALSE)</f>
        <v>0</v>
      </c>
      <c r="AC89" s="205">
        <f>VLOOKUP($B89,[1]RevReqInput!$B$20:$AK$197,AC$6,FALSE)</f>
        <v>0</v>
      </c>
      <c r="AD89" s="205">
        <f>VLOOKUP($B89,[1]RevReqInput!$B$20:$AK$197,AD$6,FALSE)</f>
        <v>0</v>
      </c>
      <c r="AE89" s="205">
        <f>VLOOKUP($B89,[1]RevReqInput!$B$20:$AK$197,AE$6,FALSE)</f>
        <v>0</v>
      </c>
      <c r="AF89" s="205">
        <f>VLOOKUP($B89,[1]RevReqInput!$B$20:$AK$197,AF$6,FALSE)</f>
        <v>0</v>
      </c>
      <c r="AG89" s="205">
        <f>VLOOKUP($B89,[1]RevReqInput!$B$20:$AK$197,AG$6,FALSE)</f>
        <v>0</v>
      </c>
      <c r="AH89" s="205">
        <f>VLOOKUP($B89,[1]RevReqInput!$B$20:$AK$197,AH$6,FALSE)</f>
        <v>0</v>
      </c>
      <c r="AI89" s="302">
        <f>VLOOKUP($B89,[1]RevReqInput!$B$20:$AK$197,AI$6,FALSE)</f>
        <v>7043.6418536014526</v>
      </c>
      <c r="AJ89" s="8">
        <f t="shared" si="36"/>
        <v>961295.73284556379</v>
      </c>
      <c r="AK89" s="8">
        <f t="shared" si="37"/>
        <v>961295.73284556391</v>
      </c>
      <c r="AL89">
        <f t="shared" si="7"/>
        <v>17.8</v>
      </c>
      <c r="AM89" s="47">
        <f t="shared" si="34"/>
        <v>2</v>
      </c>
      <c r="AN89" s="8">
        <f>AJ89-RevReqSumR!W89</f>
        <v>0</v>
      </c>
      <c r="AO89" s="8">
        <f t="shared" si="9"/>
        <v>0</v>
      </c>
      <c r="AP89" s="8">
        <f t="shared" si="10"/>
        <v>0</v>
      </c>
      <c r="AQ89" s="8">
        <f t="shared" si="11"/>
        <v>0</v>
      </c>
      <c r="AR89" s="8">
        <f t="shared" si="12"/>
        <v>56840134.949999988</v>
      </c>
      <c r="AS89" s="8">
        <v>0</v>
      </c>
      <c r="AU89" s="8">
        <f t="shared" si="13"/>
        <v>452755</v>
      </c>
      <c r="AV89" s="8">
        <f t="shared" si="14"/>
        <v>1287.4499999999998</v>
      </c>
      <c r="AW89" s="8">
        <f t="shared" si="15"/>
        <v>57294177.399999991</v>
      </c>
      <c r="AX89" s="8">
        <f t="shared" si="16"/>
        <v>0</v>
      </c>
      <c r="AZ89" s="8">
        <f t="shared" si="35"/>
        <v>29407095.963211</v>
      </c>
      <c r="BA89" s="8">
        <f t="shared" si="35"/>
        <v>728094.40639919997</v>
      </c>
      <c r="BB89" s="8">
        <f t="shared" si="35"/>
        <v>27158987.030389793</v>
      </c>
      <c r="BC89" s="8">
        <f t="shared" si="18"/>
        <v>57294177.399999991</v>
      </c>
      <c r="BD89" s="8">
        <f t="shared" si="19"/>
        <v>0</v>
      </c>
      <c r="BF89" s="8">
        <f t="shared" si="46"/>
        <v>1490353.1128455638</v>
      </c>
      <c r="BG89" s="8">
        <f t="shared" si="47"/>
        <v>947260.04217357305</v>
      </c>
      <c r="BH89" s="8">
        <f t="shared" si="48"/>
        <v>0</v>
      </c>
      <c r="BI89" s="8">
        <f t="shared" si="49"/>
        <v>947260.04217357305</v>
      </c>
      <c r="BJ89" s="8">
        <f t="shared" si="50"/>
        <v>543093.07067199075</v>
      </c>
      <c r="BK89" s="8">
        <f t="shared" si="51"/>
        <v>0</v>
      </c>
      <c r="BL89" s="8">
        <f>BU89*WACC!$H$9/12</f>
        <v>154218.18595612849</v>
      </c>
      <c r="BM89" s="8">
        <f t="shared" si="38"/>
        <v>388874.88471586222</v>
      </c>
      <c r="BN89" s="8">
        <f t="shared" si="39"/>
        <v>159765.35763666482</v>
      </c>
      <c r="BO89" s="8">
        <f t="shared" si="40"/>
        <v>229109.5270791974</v>
      </c>
      <c r="BP89" s="8">
        <f>BU89*WACC!$H$10/12</f>
        <v>3124.5959240373541</v>
      </c>
      <c r="BQ89" s="8">
        <f t="shared" si="41"/>
        <v>225984.93115516004</v>
      </c>
      <c r="BR89" s="8"/>
      <c r="BS89" s="8">
        <f t="shared" si="42"/>
        <v>543093.07067199075</v>
      </c>
      <c r="BT89" s="8">
        <f t="shared" si="43"/>
        <v>543093.07067199098</v>
      </c>
      <c r="BU89" s="8">
        <f t="shared" si="44"/>
        <v>58658360.020000003</v>
      </c>
      <c r="BV89" s="8">
        <f>BU89*WACC!$H$11/12</f>
        <v>225920.87720475439</v>
      </c>
      <c r="BW89" s="8">
        <f t="shared" si="45"/>
        <v>-64.053950405650539</v>
      </c>
    </row>
    <row r="90" spans="1:75" x14ac:dyDescent="0.2">
      <c r="A90">
        <f t="shared" si="4"/>
        <v>2015</v>
      </c>
      <c r="B90" s="49">
        <v>42217</v>
      </c>
      <c r="C90" s="205">
        <f>VLOOKUP($B90,[1]RevReqInput!$B$20:$AK$197,C$6,FALSE)</f>
        <v>0</v>
      </c>
      <c r="D90" s="205">
        <f>VLOOKUP($B90,[1]RevReqInput!$B$20:$AK$197,D$6,FALSE)</f>
        <v>0</v>
      </c>
      <c r="E90" s="205">
        <f>VLOOKUP($B90,[1]RevReqInput!$B$20:$AK$197,E$6,FALSE)</f>
        <v>526255.03379908332</v>
      </c>
      <c r="F90" s="205">
        <f>VLOOKUP($B90,[1]RevReqInput!$B$20:$AK$197,F$6,FALSE)</f>
        <v>0</v>
      </c>
      <c r="G90" s="205">
        <f>VLOOKUP($B90,[1]RevReqInput!$B$20:$AK$197,G$6,FALSE)</f>
        <v>4985.0637990833347</v>
      </c>
      <c r="H90" s="205">
        <f>VLOOKUP($B90,[1]RevReqInput!$B$20:$AK$197,H$6,FALSE)</f>
        <v>521269.97</v>
      </c>
      <c r="I90" s="205">
        <f>VLOOKUP($B90,[1]RevReqInput!$B$20:$AK$197,I$6,FALSE)</f>
        <v>514241.07999999996</v>
      </c>
      <c r="J90" s="205">
        <f>VLOOKUP($B90,[1]RevReqInput!$B$20:$AK$197,J$6,FALSE)</f>
        <v>7028.8900000000021</v>
      </c>
      <c r="K90" s="205">
        <f>VLOOKUP($B90,[1]RevReqInput!$B$20:$AK$197,K$6,FALSE)</f>
        <v>1361162.43</v>
      </c>
      <c r="L90" s="205">
        <f>VLOOKUP($B90,[1]RevReqInput!$B$20:$AK$197,L$6,FALSE)</f>
        <v>0</v>
      </c>
      <c r="M90" s="205">
        <f>VLOOKUP($B90,[1]RevReqInput!$B$20:$AK$197,M$6,FALSE)</f>
        <v>521819.68999999994</v>
      </c>
      <c r="N90" s="205">
        <f>VLOOKUP($B90,[1]RevReqInput!$B$20:$AK$197,N$6,FALSE)</f>
        <v>839342.74000000022</v>
      </c>
      <c r="O90" s="205">
        <f>VLOOKUP($B90,[1]RevReqInput!$B$20:$AK$197,O$6,FALSE)</f>
        <v>737.73</v>
      </c>
      <c r="P90" s="205">
        <f>VLOOKUP($B90,[1]RevReqInput!$B$20:$AK$197,P$6,FALSE)</f>
        <v>56000792.210000016</v>
      </c>
      <c r="Q90" s="205">
        <f>VLOOKUP($B90,[1]RevReqInput!$B$20:$AK$197,Q$6,FALSE)</f>
        <v>56001529.94000002</v>
      </c>
      <c r="R90" s="205">
        <f>VLOOKUP($B90,[1]RevReqInput!$B$20:$AK$197,R$6,FALSE)</f>
        <v>444385</v>
      </c>
      <c r="S90" s="205">
        <f>VLOOKUP($B90,[1]RevReqInput!$B$20:$AK$197,S$6,FALSE)</f>
        <v>0</v>
      </c>
      <c r="T90" s="205">
        <f>VLOOKUP($B90,[1]RevReqInput!$B$20:$AK$197,T$6,FALSE)</f>
        <v>0</v>
      </c>
      <c r="U90" s="205">
        <f>VLOOKUP($B90,[1]RevReqInput!$B$20:$AK$197,U$6,FALSE)</f>
        <v>897140</v>
      </c>
      <c r="V90" s="205">
        <f>VLOOKUP($B90,[1]RevReqInput!$B$20:$AK$197,V$6,FALSE)</f>
        <v>4407.4100520547945</v>
      </c>
      <c r="W90" s="302">
        <f>VLOOKUP($B90,[1]RevReqInput!$B$20:$AK$197,W$6,FALSE)</f>
        <v>0</v>
      </c>
      <c r="X90" s="205">
        <f>VLOOKUP($B90,[1]RevReqInput!$B$20:$AK$197,X$6,FALSE)</f>
        <v>0</v>
      </c>
      <c r="Y90" s="205">
        <f>VLOOKUP($B90,[1]RevReqInput!$B$20:$AK$197,Y$6,FALSE)</f>
        <v>916930.25</v>
      </c>
      <c r="Z90" s="205">
        <f>VLOOKUP($B90,[1]RevReqInput!$B$20:$AK$197,Z$6,FALSE)</f>
        <v>0</v>
      </c>
      <c r="AA90" s="205">
        <f>VLOOKUP($B90,[1]RevReqInput!$B$20:$AK$197,AA$6,FALSE)</f>
        <v>0</v>
      </c>
      <c r="AB90" s="205">
        <f>VLOOKUP($B90,[1]RevReqInput!$B$20:$AK$197,AB$6,FALSE)</f>
        <v>0</v>
      </c>
      <c r="AC90" s="205">
        <f>VLOOKUP($B90,[1]RevReqInput!$B$20:$AK$197,AC$6,FALSE)</f>
        <v>0</v>
      </c>
      <c r="AD90" s="205">
        <f>VLOOKUP($B90,[1]RevReqInput!$B$20:$AK$197,AD$6,FALSE)</f>
        <v>0</v>
      </c>
      <c r="AE90" s="205">
        <f>VLOOKUP($B90,[1]RevReqInput!$B$20:$AK$197,AE$6,FALSE)</f>
        <v>0</v>
      </c>
      <c r="AF90" s="205">
        <f>VLOOKUP($B90,[1]RevReqInput!$B$20:$AK$197,AF$6,FALSE)</f>
        <v>0</v>
      </c>
      <c r="AG90" s="205">
        <f>VLOOKUP($B90,[1]RevReqInput!$B$20:$AK$197,AG$6,FALSE)</f>
        <v>0</v>
      </c>
      <c r="AH90" s="205">
        <f>VLOOKUP($B90,[1]RevReqInput!$B$20:$AK$197,AH$6,FALSE)</f>
        <v>0</v>
      </c>
      <c r="AI90" s="302">
        <f>VLOOKUP($B90,[1]RevReqInput!$B$20:$AK$197,AI$6,FALSE)</f>
        <v>7043.6418536014526</v>
      </c>
      <c r="AJ90" s="8">
        <f t="shared" si="36"/>
        <v>933366.36570473993</v>
      </c>
      <c r="AK90" s="8">
        <f t="shared" si="37"/>
        <v>933366.36570473958</v>
      </c>
      <c r="AL90">
        <f t="shared" si="7"/>
        <v>18</v>
      </c>
      <c r="AM90" s="47">
        <f t="shared" si="34"/>
        <v>2</v>
      </c>
      <c r="AN90" s="8">
        <f>AJ90-RevReqSumR!W90</f>
        <v>0</v>
      </c>
      <c r="AO90" s="8">
        <f t="shared" si="9"/>
        <v>0</v>
      </c>
      <c r="AP90" s="8">
        <f t="shared" si="10"/>
        <v>0</v>
      </c>
      <c r="AQ90" s="8">
        <f t="shared" si="11"/>
        <v>0</v>
      </c>
      <c r="AR90" s="8">
        <f t="shared" si="12"/>
        <v>56000792.210000016</v>
      </c>
      <c r="AS90" s="8">
        <v>0</v>
      </c>
      <c r="AU90" s="8">
        <f t="shared" si="13"/>
        <v>897140</v>
      </c>
      <c r="AV90" s="8">
        <f t="shared" si="14"/>
        <v>737.73</v>
      </c>
      <c r="AW90" s="8">
        <f t="shared" si="15"/>
        <v>56898669.940000013</v>
      </c>
      <c r="AX90" s="8">
        <f t="shared" si="16"/>
        <v>0</v>
      </c>
      <c r="AZ90" s="8">
        <f t="shared" si="35"/>
        <v>29204095.826754112</v>
      </c>
      <c r="BA90" s="8">
        <f t="shared" si="35"/>
        <v>723068.29759752017</v>
      </c>
      <c r="BB90" s="8">
        <f t="shared" si="35"/>
        <v>26971505.815648384</v>
      </c>
      <c r="BC90" s="8">
        <f t="shared" si="18"/>
        <v>56898669.940000013</v>
      </c>
      <c r="BD90" s="8">
        <f t="shared" si="19"/>
        <v>0</v>
      </c>
      <c r="BF90" s="8">
        <f t="shared" si="46"/>
        <v>1454636.3357047399</v>
      </c>
      <c r="BG90" s="8">
        <f t="shared" si="47"/>
        <v>923973.89185360144</v>
      </c>
      <c r="BH90" s="8">
        <f t="shared" si="48"/>
        <v>0</v>
      </c>
      <c r="BI90" s="8">
        <f t="shared" si="49"/>
        <v>923973.89185360144</v>
      </c>
      <c r="BJ90" s="8">
        <f t="shared" si="50"/>
        <v>530662.44385113847</v>
      </c>
      <c r="BK90" s="8">
        <f t="shared" si="51"/>
        <v>0</v>
      </c>
      <c r="BL90" s="8">
        <f>BU90*WACC!$H$9/12</f>
        <v>150631.62525280251</v>
      </c>
      <c r="BM90" s="8">
        <f t="shared" si="38"/>
        <v>380030.81859833596</v>
      </c>
      <c r="BN90" s="8">
        <f t="shared" si="39"/>
        <v>156131.86151294035</v>
      </c>
      <c r="BO90" s="8">
        <f t="shared" si="40"/>
        <v>223898.95708539561</v>
      </c>
      <c r="BP90" s="8">
        <f>BU90*WACC!$H$10/12</f>
        <v>3051.9290534899797</v>
      </c>
      <c r="BQ90" s="8">
        <f t="shared" si="41"/>
        <v>220847.02803190562</v>
      </c>
      <c r="BR90" s="8"/>
      <c r="BS90" s="8">
        <f t="shared" si="42"/>
        <v>530662.44385113847</v>
      </c>
      <c r="BT90" s="8">
        <f t="shared" si="43"/>
        <v>530662.44385113812</v>
      </c>
      <c r="BU90" s="8">
        <f t="shared" si="44"/>
        <v>57294177.399999991</v>
      </c>
      <c r="BV90" s="8">
        <f>BU90*WACC!$H$11/12</f>
        <v>220666.76962191708</v>
      </c>
      <c r="BW90" s="8">
        <f t="shared" si="45"/>
        <v>-180.25840998854255</v>
      </c>
    </row>
    <row r="91" spans="1:75" x14ac:dyDescent="0.2">
      <c r="A91">
        <f t="shared" si="4"/>
        <v>2015</v>
      </c>
      <c r="B91" s="49">
        <v>42248</v>
      </c>
      <c r="C91" s="205">
        <f>VLOOKUP($B91,[1]RevReqInput!$B$20:$AK$197,C$6,FALSE)</f>
        <v>0</v>
      </c>
      <c r="D91" s="205">
        <f>VLOOKUP($B91,[1]RevReqInput!$B$20:$AK$197,D$6,FALSE)</f>
        <v>0</v>
      </c>
      <c r="E91" s="205">
        <f>VLOOKUP($B91,[1]RevReqInput!$B$20:$AK$197,E$6,FALSE)</f>
        <v>518478.97869958356</v>
      </c>
      <c r="F91" s="205">
        <f>VLOOKUP($B91,[1]RevReqInput!$B$20:$AK$197,F$6,FALSE)</f>
        <v>0</v>
      </c>
      <c r="G91" s="205">
        <f>VLOOKUP($B91,[1]RevReqInput!$B$20:$AK$197,G$6,FALSE)</f>
        <v>4823.0086995833344</v>
      </c>
      <c r="H91" s="205">
        <f>VLOOKUP($B91,[1]RevReqInput!$B$20:$AK$197,H$6,FALSE)</f>
        <v>513655.9700000002</v>
      </c>
      <c r="I91" s="205">
        <f>VLOOKUP($B91,[1]RevReqInput!$B$20:$AK$197,I$6,FALSE)</f>
        <v>506855.64000000019</v>
      </c>
      <c r="J91" s="205">
        <f>VLOOKUP($B91,[1]RevReqInput!$B$20:$AK$197,J$6,FALSE)</f>
        <v>6800.329999999999</v>
      </c>
      <c r="K91" s="205">
        <f>VLOOKUP($B91,[1]RevReqInput!$B$20:$AK$197,K$6,FALSE)</f>
        <v>1345046.47</v>
      </c>
      <c r="L91" s="205">
        <f>VLOOKUP($B91,[1]RevReqInput!$B$20:$AK$197,L$6,FALSE)</f>
        <v>0</v>
      </c>
      <c r="M91" s="205">
        <f>VLOOKUP($B91,[1]RevReqInput!$B$20:$AK$197,M$6,FALSE)</f>
        <v>513220.74000000017</v>
      </c>
      <c r="N91" s="205">
        <f>VLOOKUP($B91,[1]RevReqInput!$B$20:$AK$197,N$6,FALSE)</f>
        <v>831825.73</v>
      </c>
      <c r="O91" s="205">
        <f>VLOOKUP($B91,[1]RevReqInput!$B$20:$AK$197,O$6,FALSE)</f>
        <v>1172.9599999999998</v>
      </c>
      <c r="P91" s="205">
        <f>VLOOKUP($B91,[1]RevReqInput!$B$20:$AK$197,P$6,FALSE)</f>
        <v>55168966.480000012</v>
      </c>
      <c r="Q91" s="205">
        <f>VLOOKUP($B91,[1]RevReqInput!$B$20:$AK$197,Q$6,FALSE)</f>
        <v>55170139.440000013</v>
      </c>
      <c r="R91" s="205">
        <f>VLOOKUP($B91,[1]RevReqInput!$B$20:$AK$197,R$6,FALSE)</f>
        <v>439115</v>
      </c>
      <c r="S91" s="205">
        <f>VLOOKUP($B91,[1]RevReqInput!$B$20:$AK$197,S$6,FALSE)</f>
        <v>0</v>
      </c>
      <c r="T91" s="205">
        <f>VLOOKUP($B91,[1]RevReqInput!$B$20:$AK$197,T$6,FALSE)</f>
        <v>0</v>
      </c>
      <c r="U91" s="205">
        <f>VLOOKUP($B91,[1]RevReqInput!$B$20:$AK$197,U$6,FALSE)</f>
        <v>1336255</v>
      </c>
      <c r="V91" s="205">
        <f>VLOOKUP($B91,[1]RevReqInput!$B$20:$AK$197,V$6,FALSE)</f>
        <v>8325.899442465754</v>
      </c>
      <c r="W91" s="302">
        <f>VLOOKUP($B91,[1]RevReqInput!$B$20:$AK$197,W$6,FALSE)</f>
        <v>0</v>
      </c>
      <c r="X91" s="205">
        <f>VLOOKUP($B91,[1]RevReqInput!$B$20:$AK$197,X$6,FALSE)</f>
        <v>0</v>
      </c>
      <c r="Y91" s="205">
        <f>VLOOKUP($B91,[1]RevReqInput!$B$20:$AK$197,Y$6,FALSE)</f>
        <v>906066.53</v>
      </c>
      <c r="Z91" s="205">
        <f>VLOOKUP($B91,[1]RevReqInput!$B$20:$AK$197,Z$6,FALSE)</f>
        <v>0</v>
      </c>
      <c r="AA91" s="205">
        <f>VLOOKUP($B91,[1]RevReqInput!$B$20:$AK$197,AA$6,FALSE)</f>
        <v>0</v>
      </c>
      <c r="AB91" s="205">
        <f>VLOOKUP($B91,[1]RevReqInput!$B$20:$AK$197,AB$6,FALSE)</f>
        <v>0</v>
      </c>
      <c r="AC91" s="205">
        <f>VLOOKUP($B91,[1]RevReqInput!$B$20:$AK$197,AC$6,FALSE)</f>
        <v>0</v>
      </c>
      <c r="AD91" s="205">
        <f>VLOOKUP($B91,[1]RevReqInput!$B$20:$AK$197,AD$6,FALSE)</f>
        <v>0</v>
      </c>
      <c r="AE91" s="205">
        <f>VLOOKUP($B91,[1]RevReqInput!$B$20:$AK$197,AE$6,FALSE)</f>
        <v>0</v>
      </c>
      <c r="AF91" s="205">
        <f>VLOOKUP($B91,[1]RevReqInput!$B$20:$AK$197,AF$6,FALSE)</f>
        <v>0</v>
      </c>
      <c r="AG91" s="205">
        <f>VLOOKUP($B91,[1]RevReqInput!$B$20:$AK$197,AG$6,FALSE)</f>
        <v>0</v>
      </c>
      <c r="AH91" s="205">
        <f>VLOOKUP($B91,[1]RevReqInput!$B$20:$AK$197,AH$6,FALSE)</f>
        <v>0</v>
      </c>
      <c r="AI91" s="302">
        <f>VLOOKUP($B91,[1]RevReqInput!$B$20:$AK$197,AI$6,FALSE)</f>
        <v>7043.6418536014526</v>
      </c>
      <c r="AJ91" s="8">
        <f t="shared" si="36"/>
        <v>926259.0799956508</v>
      </c>
      <c r="AK91" s="8">
        <f t="shared" si="37"/>
        <v>926259.07999565057</v>
      </c>
      <c r="AL91">
        <f t="shared" si="7"/>
        <v>18.2</v>
      </c>
      <c r="AM91" s="47">
        <f t="shared" si="34"/>
        <v>1</v>
      </c>
      <c r="AN91" s="8">
        <f>AJ91-RevReqSumR!W91</f>
        <v>0</v>
      </c>
      <c r="AO91" s="8">
        <f t="shared" si="9"/>
        <v>0</v>
      </c>
      <c r="AP91" s="8">
        <f t="shared" si="10"/>
        <v>0</v>
      </c>
      <c r="AQ91" s="8">
        <f t="shared" si="11"/>
        <v>0</v>
      </c>
      <c r="AR91" s="8">
        <f t="shared" si="12"/>
        <v>55168966.480000012</v>
      </c>
      <c r="AS91" s="8">
        <v>0</v>
      </c>
      <c r="AU91" s="8">
        <f t="shared" si="13"/>
        <v>1336255</v>
      </c>
      <c r="AV91" s="8">
        <f t="shared" si="14"/>
        <v>1172.9599999999998</v>
      </c>
      <c r="AW91" s="8">
        <f t="shared" si="15"/>
        <v>56506394.440000013</v>
      </c>
      <c r="AX91" s="8">
        <f t="shared" si="16"/>
        <v>0</v>
      </c>
      <c r="AZ91" s="8">
        <f t="shared" si="35"/>
        <v>29002754.54224661</v>
      </c>
      <c r="BA91" s="8">
        <f t="shared" si="35"/>
        <v>718083.26054352021</v>
      </c>
      <c r="BB91" s="8">
        <f t="shared" si="35"/>
        <v>26785556.637209885</v>
      </c>
      <c r="BC91" s="8">
        <f t="shared" si="18"/>
        <v>56506394.440000013</v>
      </c>
      <c r="BD91" s="8">
        <f t="shared" si="19"/>
        <v>0</v>
      </c>
      <c r="BF91" s="8">
        <f t="shared" si="46"/>
        <v>1439915.049995651</v>
      </c>
      <c r="BG91" s="8">
        <f t="shared" si="47"/>
        <v>913110.17185360147</v>
      </c>
      <c r="BH91" s="8">
        <f t="shared" si="48"/>
        <v>0</v>
      </c>
      <c r="BI91" s="8">
        <f t="shared" si="49"/>
        <v>913110.17185360147</v>
      </c>
      <c r="BJ91" s="8">
        <f t="shared" si="50"/>
        <v>526804.87814204954</v>
      </c>
      <c r="BK91" s="8">
        <f t="shared" si="51"/>
        <v>0</v>
      </c>
      <c r="BL91" s="8">
        <f>BU91*WACC!$H$9/12</f>
        <v>149591.80001744788</v>
      </c>
      <c r="BM91" s="8">
        <f t="shared" si="38"/>
        <v>377213.07812460163</v>
      </c>
      <c r="BN91" s="8">
        <f t="shared" si="39"/>
        <v>154974.22101671132</v>
      </c>
      <c r="BO91" s="8">
        <f t="shared" si="40"/>
        <v>222238.8571078903</v>
      </c>
      <c r="BP91" s="8">
        <f>BU91*WACC!$H$10/12</f>
        <v>3030.8612807629393</v>
      </c>
      <c r="BQ91" s="8">
        <f t="shared" si="41"/>
        <v>219207.99582712736</v>
      </c>
      <c r="BR91" s="8"/>
      <c r="BS91" s="8">
        <f t="shared" si="42"/>
        <v>526804.87814204954</v>
      </c>
      <c r="BT91" s="8">
        <f t="shared" si="43"/>
        <v>526804.8781420493</v>
      </c>
      <c r="BU91" s="8">
        <f t="shared" si="44"/>
        <v>56898669.940000013</v>
      </c>
      <c r="BV91" s="8">
        <f>BU91*WACC!$H$11/12</f>
        <v>219143.48475214315</v>
      </c>
      <c r="BW91" s="8">
        <f t="shared" si="45"/>
        <v>-64.511074984213337</v>
      </c>
    </row>
    <row r="92" spans="1:75" hidden="1" outlineLevel="1" x14ac:dyDescent="0.2">
      <c r="A92">
        <f t="shared" si="4"/>
        <v>2015</v>
      </c>
      <c r="B92" s="49">
        <v>42278</v>
      </c>
      <c r="C92" s="205">
        <f>VLOOKUP($B92,[1]RevReqInput!$B$20:$AK$197,C$6,FALSE)</f>
        <v>0</v>
      </c>
      <c r="D92" s="205">
        <f>VLOOKUP($B92,[1]RevReqInput!$B$20:$AK$197,D$6,FALSE)</f>
        <v>0</v>
      </c>
      <c r="E92" s="205">
        <f>VLOOKUP($B92,[1]RevReqInput!$B$20:$AK$197,E$6,FALSE)</f>
        <v>510781.83873674995</v>
      </c>
      <c r="F92" s="205">
        <f>VLOOKUP($B92,[1]RevReqInput!$B$20:$AK$197,F$6,FALSE)</f>
        <v>0</v>
      </c>
      <c r="G92" s="205">
        <f>VLOOKUP($B92,[1]RevReqInput!$B$20:$AK$197,G$6,FALSE)</f>
        <v>4669.0687367500004</v>
      </c>
      <c r="H92" s="205">
        <f>VLOOKUP($B92,[1]RevReqInput!$B$20:$AK$197,H$6,FALSE)</f>
        <v>506112.76999999996</v>
      </c>
      <c r="I92" s="205">
        <f>VLOOKUP($B92,[1]RevReqInput!$B$20:$AK$197,I$6,FALSE)</f>
        <v>499529.41</v>
      </c>
      <c r="J92" s="205">
        <f>VLOOKUP($B92,[1]RevReqInput!$B$20:$AK$197,J$6,FALSE)</f>
        <v>6583.3599999999942</v>
      </c>
      <c r="K92" s="205">
        <f>VLOOKUP($B92,[1]RevReqInput!$B$20:$AK$197,K$6,FALSE)</f>
        <v>1246105.8799999999</v>
      </c>
      <c r="L92" s="205">
        <f>VLOOKUP($B92,[1]RevReqInput!$B$20:$AK$197,L$6,FALSE)</f>
        <v>0</v>
      </c>
      <c r="M92" s="205">
        <f>VLOOKUP($B92,[1]RevReqInput!$B$20:$AK$197,M$6,FALSE)</f>
        <v>506546.99</v>
      </c>
      <c r="N92" s="205">
        <f>VLOOKUP($B92,[1]RevReqInput!$B$20:$AK$197,N$6,FALSE)</f>
        <v>739558.89</v>
      </c>
      <c r="O92" s="205">
        <f>VLOOKUP($B92,[1]RevReqInput!$B$20:$AK$197,O$6,FALSE)</f>
        <v>738.74</v>
      </c>
      <c r="P92" s="205">
        <f>VLOOKUP($B92,[1]RevReqInput!$B$20:$AK$197,P$6,FALSE)</f>
        <v>54429407.589999996</v>
      </c>
      <c r="Q92" s="205">
        <f>VLOOKUP($B92,[1]RevReqInput!$B$20:$AK$197,Q$6,FALSE)</f>
        <v>54430146.329999998</v>
      </c>
      <c r="R92" s="205">
        <f>VLOOKUP($B92,[1]RevReqInput!$B$20:$AK$197,R$6,FALSE)</f>
        <v>406720</v>
      </c>
      <c r="S92" s="205">
        <f>VLOOKUP($B92,[1]RevReqInput!$B$20:$AK$197,S$6,FALSE)</f>
        <v>1336255</v>
      </c>
      <c r="T92" s="205">
        <f>VLOOKUP($B92,[1]RevReqInput!$B$20:$AK$197,T$6,FALSE)</f>
        <v>0</v>
      </c>
      <c r="U92" s="205">
        <f>VLOOKUP($B92,[1]RevReqInput!$B$20:$AK$197,U$6,FALSE)</f>
        <v>406720</v>
      </c>
      <c r="V92" s="205">
        <f>VLOOKUP($B92,[1]RevReqInput!$B$20:$AK$197,V$6,FALSE)</f>
        <v>12325.820567123288</v>
      </c>
      <c r="W92" s="205">
        <f>VLOOKUP($B92,[1]RevReqInput!$B$20:$AK$197,W$6,FALSE)</f>
        <v>6685.6947848478276</v>
      </c>
      <c r="X92" s="205">
        <f>VLOOKUP($B92,[1]RevReqInput!$B$20:$AK$197,X$6,FALSE)</f>
        <v>0</v>
      </c>
      <c r="Y92" s="205">
        <f>VLOOKUP($B92,[1]RevReqInput!$B$20:$AK$197,Y$6,FALSE)</f>
        <v>839385.88</v>
      </c>
      <c r="Z92" s="205">
        <f>VLOOKUP($B92,[1]RevReqInput!$B$20:$AK$197,Z$6,FALSE)</f>
        <v>0</v>
      </c>
      <c r="AA92" s="205">
        <f>VLOOKUP($B92,[1]RevReqInput!$B$20:$AK$197,AA$6,FALSE)</f>
        <v>0</v>
      </c>
      <c r="AB92" s="205">
        <f>VLOOKUP($B92,[1]RevReqInput!$B$20:$AK$197,AB$6,FALSE)</f>
        <v>0</v>
      </c>
      <c r="AC92" s="205">
        <f>VLOOKUP($B92,[1]RevReqInput!$B$20:$AK$197,AC$6,FALSE)</f>
        <v>0</v>
      </c>
      <c r="AD92" s="205">
        <f>VLOOKUP($B92,[1]RevReqInput!$B$20:$AK$197,AD$6,FALSE)</f>
        <v>0</v>
      </c>
      <c r="AE92" s="205">
        <f>VLOOKUP($B92,[1]RevReqInput!$B$20:$AK$197,AE$6,FALSE)</f>
        <v>0</v>
      </c>
      <c r="AF92" s="205">
        <f>VLOOKUP($B92,[1]RevReqInput!$B$20:$AK$197,AF$6,FALSE)</f>
        <v>0</v>
      </c>
      <c r="AG92" s="205">
        <f>VLOOKUP($B92,[1]RevReqInput!$B$20:$AK$197,AG$6,FALSE)</f>
        <v>0</v>
      </c>
      <c r="AH92" s="205">
        <f>VLOOKUP($B92,[1]RevReqInput!$B$20:$AK$197,AH$6,FALSE)</f>
        <v>0</v>
      </c>
      <c r="AI92" s="205">
        <f>VLOOKUP($B92,[1]RevReqInput!$B$20:$AK$197,AI$6,FALSE)</f>
        <v>6172.9081369446421</v>
      </c>
      <c r="AJ92" s="8">
        <f t="shared" si="36"/>
        <v>869239.37222566584</v>
      </c>
      <c r="AK92" s="8">
        <f t="shared" si="37"/>
        <v>869239.37222566572</v>
      </c>
      <c r="AL92">
        <f t="shared" si="7"/>
        <v>18.399999999999999</v>
      </c>
      <c r="AM92" s="47">
        <f t="shared" si="34"/>
        <v>2</v>
      </c>
      <c r="AN92" s="8">
        <f>AJ92-RevReqSumR!W92</f>
        <v>0</v>
      </c>
      <c r="AO92" s="8">
        <f t="shared" si="9"/>
        <v>0</v>
      </c>
      <c r="AP92" s="8">
        <f t="shared" si="10"/>
        <v>0</v>
      </c>
      <c r="AQ92" s="8">
        <f t="shared" si="11"/>
        <v>0</v>
      </c>
      <c r="AR92" s="8">
        <f t="shared" si="12"/>
        <v>54429407.589999996</v>
      </c>
      <c r="AS92" s="8">
        <v>0</v>
      </c>
      <c r="AU92" s="8">
        <f t="shared" si="13"/>
        <v>406720</v>
      </c>
      <c r="AV92" s="8">
        <f t="shared" si="14"/>
        <v>738.74</v>
      </c>
      <c r="AW92" s="8">
        <f t="shared" si="15"/>
        <v>54836866.329999998</v>
      </c>
      <c r="AX92" s="8">
        <f t="shared" si="16"/>
        <v>0</v>
      </c>
      <c r="AZ92" s="8">
        <f t="shared" si="35"/>
        <v>28145844.196867455</v>
      </c>
      <c r="BA92" s="8">
        <f t="shared" si="35"/>
        <v>696866.89732164005</v>
      </c>
      <c r="BB92" s="8">
        <f t="shared" si="35"/>
        <v>25994155.235810909</v>
      </c>
      <c r="BC92" s="8">
        <f t="shared" si="18"/>
        <v>54836866.330000006</v>
      </c>
      <c r="BD92" s="8">
        <f t="shared" si="19"/>
        <v>0</v>
      </c>
      <c r="BF92" s="8">
        <f t="shared" si="46"/>
        <v>1375352.1422256657</v>
      </c>
      <c r="BG92" s="8">
        <f t="shared" si="47"/>
        <v>852244.48292179243</v>
      </c>
      <c r="BH92" s="8">
        <f t="shared" si="48"/>
        <v>0</v>
      </c>
      <c r="BI92" s="8">
        <f t="shared" si="49"/>
        <v>852244.48292179243</v>
      </c>
      <c r="BJ92" s="8">
        <f t="shared" si="50"/>
        <v>523107.65930387331</v>
      </c>
      <c r="BK92" s="8">
        <f t="shared" si="51"/>
        <v>0</v>
      </c>
      <c r="BL92" s="8">
        <f>BU92*WACC!$H$9/12</f>
        <v>148560.47190011889</v>
      </c>
      <c r="BM92" s="8">
        <f t="shared" si="38"/>
        <v>374547.18740375445</v>
      </c>
      <c r="BN92" s="8">
        <f t="shared" si="39"/>
        <v>153878.96647295848</v>
      </c>
      <c r="BO92" s="8">
        <f t="shared" si="40"/>
        <v>220668.22093079597</v>
      </c>
      <c r="BP92" s="8">
        <f>BU92*WACC!$H$10/12</f>
        <v>3009.9656671115886</v>
      </c>
      <c r="BQ92" s="8">
        <f t="shared" si="41"/>
        <v>217658.25526368438</v>
      </c>
      <c r="BR92" s="8"/>
      <c r="BS92" s="8">
        <f t="shared" si="42"/>
        <v>523107.65930387331</v>
      </c>
      <c r="BT92" s="8">
        <f t="shared" si="43"/>
        <v>523107.65930387325</v>
      </c>
      <c r="BU92" s="8">
        <f t="shared" si="44"/>
        <v>56506394.440000013</v>
      </c>
      <c r="BV92" s="8">
        <f>BU92*WACC!$H$11/12</f>
        <v>217632.64767733033</v>
      </c>
      <c r="BW92" s="8">
        <f t="shared" si="45"/>
        <v>-25.607586354046362</v>
      </c>
    </row>
    <row r="93" spans="1:75" hidden="1" outlineLevel="1" x14ac:dyDescent="0.2">
      <c r="A93">
        <f t="shared" si="4"/>
        <v>2015</v>
      </c>
      <c r="B93" s="49">
        <v>42309</v>
      </c>
      <c r="C93" s="205">
        <f>VLOOKUP($B93,[1]RevReqInput!$B$20:$AK$197,C$6,FALSE)</f>
        <v>0</v>
      </c>
      <c r="D93" s="205">
        <f>VLOOKUP($B93,[1]RevReqInput!$B$20:$AK$197,D$6,FALSE)</f>
        <v>0</v>
      </c>
      <c r="E93" s="205">
        <f>VLOOKUP($B93,[1]RevReqInput!$B$20:$AK$197,E$6,FALSE)</f>
        <v>503930.6909724166</v>
      </c>
      <c r="F93" s="205">
        <f>VLOOKUP($B93,[1]RevReqInput!$B$20:$AK$197,F$6,FALSE)</f>
        <v>0</v>
      </c>
      <c r="G93" s="205">
        <f>VLOOKUP($B93,[1]RevReqInput!$B$20:$AK$197,G$6,FALSE)</f>
        <v>4509.3609724166681</v>
      </c>
      <c r="H93" s="205">
        <f>VLOOKUP($B93,[1]RevReqInput!$B$20:$AK$197,H$6,FALSE)</f>
        <v>499421.32999999996</v>
      </c>
      <c r="I93" s="205">
        <f>VLOOKUP($B93,[1]RevReqInput!$B$20:$AK$197,I$6,FALSE)</f>
        <v>493063.18999999994</v>
      </c>
      <c r="J93" s="205">
        <f>VLOOKUP($B93,[1]RevReqInput!$B$20:$AK$197,J$6,FALSE)</f>
        <v>6358.1400000000085</v>
      </c>
      <c r="K93" s="205">
        <f>VLOOKUP($B93,[1]RevReqInput!$B$20:$AK$197,K$6,FALSE)</f>
        <v>1061109.6299999999</v>
      </c>
      <c r="L93" s="205">
        <f>VLOOKUP($B93,[1]RevReqInput!$B$20:$AK$197,L$6,FALSE)</f>
        <v>0</v>
      </c>
      <c r="M93" s="205">
        <f>VLOOKUP($B93,[1]RevReqInput!$B$20:$AK$197,M$6,FALSE)</f>
        <v>499088.38999999996</v>
      </c>
      <c r="N93" s="205">
        <f>VLOOKUP($B93,[1]RevReqInput!$B$20:$AK$197,N$6,FALSE)</f>
        <v>562021.24000000011</v>
      </c>
      <c r="O93" s="205">
        <f>VLOOKUP($B93,[1]RevReqInput!$B$20:$AK$197,O$6,FALSE)</f>
        <v>1071.68</v>
      </c>
      <c r="P93" s="205">
        <f>VLOOKUP($B93,[1]RevReqInput!$B$20:$AK$197,P$6,FALSE)</f>
        <v>53867386.350000001</v>
      </c>
      <c r="Q93" s="205">
        <f>VLOOKUP($B93,[1]RevReqInput!$B$20:$AK$197,Q$6,FALSE)</f>
        <v>53868458.030000001</v>
      </c>
      <c r="R93" s="205">
        <f>VLOOKUP($B93,[1]RevReqInput!$B$20:$AK$197,R$6,FALSE)</f>
        <v>346270</v>
      </c>
      <c r="S93" s="205">
        <f>VLOOKUP($B93,[1]RevReqInput!$B$20:$AK$197,S$6,FALSE)</f>
        <v>0</v>
      </c>
      <c r="T93" s="205">
        <f>VLOOKUP($B93,[1]RevReqInput!$B$20:$AK$197,T$6,FALSE)</f>
        <v>0</v>
      </c>
      <c r="U93" s="205">
        <f>VLOOKUP($B93,[1]RevReqInput!$B$20:$AK$197,U$6,FALSE)</f>
        <v>752990</v>
      </c>
      <c r="V93" s="205">
        <f>VLOOKUP($B93,[1]RevReqInput!$B$20:$AK$197,V$6,FALSE)</f>
        <v>3819.3653616438355</v>
      </c>
      <c r="W93" s="205">
        <f>VLOOKUP($B93,[1]RevReqInput!$B$20:$AK$197,W$6,FALSE)</f>
        <v>0</v>
      </c>
      <c r="X93" s="205">
        <f>VLOOKUP($B93,[1]RevReqInput!$B$20:$AK$197,X$6,FALSE)</f>
        <v>0</v>
      </c>
      <c r="Y93" s="205">
        <f>VLOOKUP($B93,[1]RevReqInput!$B$20:$AK$197,Y$6,FALSE)</f>
        <v>714839.63</v>
      </c>
      <c r="Z93" s="205">
        <f>VLOOKUP($B93,[1]RevReqInput!$B$20:$AK$197,Z$6,FALSE)</f>
        <v>0</v>
      </c>
      <c r="AA93" s="205">
        <f>VLOOKUP($B93,[1]RevReqInput!$B$20:$AK$197,AA$6,FALSE)</f>
        <v>0</v>
      </c>
      <c r="AB93" s="205">
        <f>VLOOKUP($B93,[1]RevReqInput!$B$20:$AK$197,AB$6,FALSE)</f>
        <v>0</v>
      </c>
      <c r="AC93" s="205">
        <f>VLOOKUP($B93,[1]RevReqInput!$B$20:$AK$197,AC$6,FALSE)</f>
        <v>0</v>
      </c>
      <c r="AD93" s="205">
        <f>VLOOKUP($B93,[1]RevReqInput!$B$20:$AK$197,AD$6,FALSE)</f>
        <v>0</v>
      </c>
      <c r="AE93" s="205">
        <f>VLOOKUP($B93,[1]RevReqInput!$B$20:$AK$197,AE$6,FALSE)</f>
        <v>0</v>
      </c>
      <c r="AF93" s="205">
        <f>VLOOKUP($B93,[1]RevReqInput!$B$20:$AK$197,AF$6,FALSE)</f>
        <v>0</v>
      </c>
      <c r="AG93" s="205">
        <f>VLOOKUP($B93,[1]RevReqInput!$B$20:$AK$197,AG$6,FALSE)</f>
        <v>0</v>
      </c>
      <c r="AH93" s="205">
        <f>VLOOKUP($B93,[1]RevReqInput!$B$20:$AK$197,AH$6,FALSE)</f>
        <v>0</v>
      </c>
      <c r="AI93" s="205">
        <f>VLOOKUP($B93,[1]RevReqInput!$B$20:$AK$197,AI$6,FALSE)</f>
        <v>6172.9081369446421</v>
      </c>
      <c r="AJ93" s="8">
        <f t="shared" si="36"/>
        <v>729341.26447100518</v>
      </c>
      <c r="AK93" s="8">
        <f t="shared" si="37"/>
        <v>729341.26447100518</v>
      </c>
      <c r="AL93">
        <f t="shared" si="7"/>
        <v>18.600000000000001</v>
      </c>
      <c r="AM93" s="47">
        <f t="shared" si="34"/>
        <v>2</v>
      </c>
      <c r="AN93" s="8">
        <f>AJ93-RevReqSumR!W93</f>
        <v>0</v>
      </c>
      <c r="AO93" s="8">
        <f t="shared" si="9"/>
        <v>0</v>
      </c>
      <c r="AP93" s="8">
        <f t="shared" si="10"/>
        <v>0</v>
      </c>
      <c r="AQ93" s="8">
        <f t="shared" si="11"/>
        <v>0</v>
      </c>
      <c r="AR93" s="8">
        <f t="shared" si="12"/>
        <v>53867386.350000001</v>
      </c>
      <c r="AS93" s="8">
        <v>0</v>
      </c>
      <c r="AU93" s="8">
        <f t="shared" si="13"/>
        <v>752990</v>
      </c>
      <c r="AV93" s="8">
        <f t="shared" si="14"/>
        <v>1071.68</v>
      </c>
      <c r="AW93" s="8">
        <f t="shared" si="15"/>
        <v>54621448.030000001</v>
      </c>
      <c r="AX93" s="8">
        <f t="shared" si="16"/>
        <v>0</v>
      </c>
      <c r="AZ93" s="8">
        <f t="shared" si="35"/>
        <v>28035277.523117956</v>
      </c>
      <c r="BA93" s="8">
        <f t="shared" si="35"/>
        <v>694129.36156524008</v>
      </c>
      <c r="BB93" s="8">
        <f t="shared" si="35"/>
        <v>25892041.145316809</v>
      </c>
      <c r="BC93" s="8">
        <f t="shared" si="18"/>
        <v>54621448.030000001</v>
      </c>
      <c r="BD93" s="8">
        <f t="shared" si="19"/>
        <v>0</v>
      </c>
      <c r="BF93" s="8">
        <f t="shared" si="46"/>
        <v>1228762.5944710053</v>
      </c>
      <c r="BG93" s="8">
        <f t="shared" si="47"/>
        <v>721012.53813694464</v>
      </c>
      <c r="BH93" s="8">
        <f t="shared" si="48"/>
        <v>0</v>
      </c>
      <c r="BI93" s="8">
        <f t="shared" si="49"/>
        <v>721012.53813694464</v>
      </c>
      <c r="BJ93" s="8">
        <f t="shared" si="50"/>
        <v>507750.05633406062</v>
      </c>
      <c r="BK93" s="8">
        <f t="shared" si="51"/>
        <v>0</v>
      </c>
      <c r="BL93" s="8">
        <f>BU93*WACC!$H$9/12</f>
        <v>144171.13001536147</v>
      </c>
      <c r="BM93" s="8">
        <f t="shared" si="38"/>
        <v>363578.92631869914</v>
      </c>
      <c r="BN93" s="8">
        <f t="shared" si="39"/>
        <v>149372.76608877434</v>
      </c>
      <c r="BO93" s="8">
        <f t="shared" si="40"/>
        <v>214206.1602299248</v>
      </c>
      <c r="BP93" s="8">
        <f>BU93*WACC!$H$10/12</f>
        <v>2921.0337446065409</v>
      </c>
      <c r="BQ93" s="8">
        <f t="shared" si="41"/>
        <v>211285.12648531827</v>
      </c>
      <c r="BR93" s="8"/>
      <c r="BS93" s="8">
        <f t="shared" si="42"/>
        <v>507750.05633406062</v>
      </c>
      <c r="BT93" s="8">
        <f t="shared" si="43"/>
        <v>507750.05633406044</v>
      </c>
      <c r="BU93" s="8">
        <f t="shared" si="44"/>
        <v>54836866.329999998</v>
      </c>
      <c r="BV93" s="8">
        <f>BU93*WACC!$H$11/12</f>
        <v>211202.51129096365</v>
      </c>
      <c r="BW93" s="8">
        <f t="shared" si="45"/>
        <v>-82.615194354613777</v>
      </c>
    </row>
    <row r="94" spans="1:75" hidden="1" outlineLevel="1" x14ac:dyDescent="0.2">
      <c r="A94">
        <f t="shared" si="4"/>
        <v>2015</v>
      </c>
      <c r="B94" s="49">
        <v>42339</v>
      </c>
      <c r="C94" s="205">
        <f>VLOOKUP($B94,[1]RevReqInput!$B$20:$AK$197,C$6,FALSE)</f>
        <v>0</v>
      </c>
      <c r="D94" s="205">
        <f>VLOOKUP($B94,[1]RevReqInput!$B$20:$AK$197,D$6,FALSE)</f>
        <v>0</v>
      </c>
      <c r="E94" s="205">
        <f>VLOOKUP($B94,[1]RevReqInput!$B$20:$AK$197,E$6,FALSE)</f>
        <v>498730.44108166668</v>
      </c>
      <c r="F94" s="205">
        <f>VLOOKUP($B94,[1]RevReqInput!$B$20:$AK$197,F$6,FALSE)</f>
        <v>0</v>
      </c>
      <c r="G94" s="205">
        <f>VLOOKUP($B94,[1]RevReqInput!$B$20:$AK$197,G$6,FALSE)</f>
        <v>4366.0610816666667</v>
      </c>
      <c r="H94" s="205">
        <f>VLOOKUP($B94,[1]RevReqInput!$B$20:$AK$197,H$6,FALSE)</f>
        <v>494364.38</v>
      </c>
      <c r="I94" s="205">
        <f>VLOOKUP($B94,[1]RevReqInput!$B$20:$AK$197,I$6,FALSE)</f>
        <v>488208.3</v>
      </c>
      <c r="J94" s="205">
        <f>VLOOKUP($B94,[1]RevReqInput!$B$20:$AK$197,J$6,FALSE)</f>
        <v>6156.08</v>
      </c>
      <c r="K94" s="205">
        <f>VLOOKUP($B94,[1]RevReqInput!$B$20:$AK$197,K$6,FALSE)</f>
        <v>851346.22</v>
      </c>
      <c r="L94" s="205">
        <f>VLOOKUP($B94,[1]RevReqInput!$B$20:$AK$197,L$6,FALSE)</f>
        <v>0</v>
      </c>
      <c r="M94" s="205">
        <f>VLOOKUP($B94,[1]RevReqInput!$B$20:$AK$197,M$6,FALSE)</f>
        <v>492878.04</v>
      </c>
      <c r="N94" s="205">
        <f>VLOOKUP($B94,[1]RevReqInput!$B$20:$AK$197,N$6,FALSE)</f>
        <v>358468.18</v>
      </c>
      <c r="O94" s="205">
        <f>VLOOKUP($B94,[1]RevReqInput!$B$20:$AK$197,O$6,FALSE)</f>
        <v>2558.0199999999995</v>
      </c>
      <c r="P94" s="205">
        <f>VLOOKUP($B94,[1]RevReqInput!$B$20:$AK$197,P$6,FALSE)</f>
        <v>53508918.169999987</v>
      </c>
      <c r="Q94" s="205">
        <f>VLOOKUP($B94,[1]RevReqInput!$B$20:$AK$197,Q$6,FALSE)</f>
        <v>53511476.189999983</v>
      </c>
      <c r="R94" s="205">
        <f>VLOOKUP($B94,[1]RevReqInput!$B$20:$AK$197,R$6,FALSE)</f>
        <v>277915</v>
      </c>
      <c r="S94" s="205">
        <f>VLOOKUP($B94,[1]RevReqInput!$B$20:$AK$197,S$6,FALSE)</f>
        <v>0</v>
      </c>
      <c r="T94" s="205">
        <f>VLOOKUP($B94,[1]RevReqInput!$B$20:$AK$197,T$6,FALSE)</f>
        <v>0</v>
      </c>
      <c r="U94" s="205">
        <f>VLOOKUP($B94,[1]RevReqInput!$B$20:$AK$197,U$6,FALSE)</f>
        <v>1030905</v>
      </c>
      <c r="V94" s="205">
        <f>VLOOKUP($B94,[1]RevReqInput!$B$20:$AK$197,V$6,FALSE)</f>
        <v>7189.7238780821917</v>
      </c>
      <c r="W94" s="205">
        <f>VLOOKUP($B94,[1]RevReqInput!$B$20:$AK$197,W$6,FALSE)</f>
        <v>0</v>
      </c>
      <c r="X94" s="205">
        <f>VLOOKUP($B94,[1]RevReqInput!$B$20:$AK$197,X$6,FALSE)</f>
        <v>0</v>
      </c>
      <c r="Y94" s="205">
        <f>VLOOKUP($B94,[1]RevReqInput!$B$20:$AK$197,Y$6,FALSE)</f>
        <v>573440</v>
      </c>
      <c r="Z94" s="205">
        <f>VLOOKUP($B94,[1]RevReqInput!$B$20:$AK$197,Z$6,FALSE)</f>
        <v>0</v>
      </c>
      <c r="AA94" s="205">
        <f>VLOOKUP($B94,[1]RevReqInput!$B$20:$AK$197,AA$6,FALSE)</f>
        <v>0</v>
      </c>
      <c r="AB94" s="205">
        <f>VLOOKUP($B94,[1]RevReqInput!$B$20:$AK$197,AB$6,FALSE)</f>
        <v>0</v>
      </c>
      <c r="AC94" s="205">
        <f>VLOOKUP($B94,[1]RevReqInput!$B$20:$AK$197,AC$6,FALSE)</f>
        <v>0</v>
      </c>
      <c r="AD94" s="205">
        <f>VLOOKUP($B94,[1]RevReqInput!$B$20:$AK$197,AD$6,FALSE)</f>
        <v>0</v>
      </c>
      <c r="AE94" s="205">
        <f>VLOOKUP($B94,[1]RevReqInput!$B$20:$AK$197,AE$6,FALSE)</f>
        <v>0</v>
      </c>
      <c r="AF94" s="205">
        <f>VLOOKUP($B94,[1]RevReqInput!$B$20:$AK$197,AF$6,FALSE)</f>
        <v>0</v>
      </c>
      <c r="AG94" s="205">
        <f>VLOOKUP($B94,[1]RevReqInput!$B$20:$AK$197,AG$6,FALSE)</f>
        <v>0</v>
      </c>
      <c r="AH94" s="205">
        <f>VLOOKUP($B94,[1]RevReqInput!$B$20:$AK$197,AH$6,FALSE)</f>
        <v>0</v>
      </c>
      <c r="AI94" s="205">
        <f>VLOOKUP($B94,[1]RevReqInput!$B$20:$AK$197,AI$6,FALSE)</f>
        <v>6172.9081369446421</v>
      </c>
      <c r="AJ94" s="8">
        <f t="shared" si="36"/>
        <v>591168.69309669361</v>
      </c>
      <c r="AK94" s="8">
        <f t="shared" si="37"/>
        <v>591168.69309669349</v>
      </c>
      <c r="AL94">
        <f t="shared" si="7"/>
        <v>18.8</v>
      </c>
      <c r="AM94" s="47">
        <f t="shared" si="34"/>
        <v>2</v>
      </c>
      <c r="AN94" s="8">
        <f>AJ94-RevReqSumR!W94</f>
        <v>0</v>
      </c>
      <c r="AO94" s="8">
        <f t="shared" si="9"/>
        <v>0</v>
      </c>
      <c r="AP94" s="8">
        <f t="shared" si="10"/>
        <v>0</v>
      </c>
      <c r="AQ94" s="8">
        <f t="shared" si="11"/>
        <v>0</v>
      </c>
      <c r="AR94" s="8">
        <f t="shared" si="12"/>
        <v>53508918.169999987</v>
      </c>
      <c r="AS94" s="8">
        <v>0</v>
      </c>
      <c r="AU94" s="8">
        <f t="shared" si="13"/>
        <v>1030905</v>
      </c>
      <c r="AV94" s="8">
        <f t="shared" si="14"/>
        <v>2558.0199999999995</v>
      </c>
      <c r="AW94" s="8">
        <f t="shared" si="15"/>
        <v>54542381.18999999</v>
      </c>
      <c r="AX94" s="8">
        <f t="shared" si="16"/>
        <v>0</v>
      </c>
      <c r="AZ94" s="8">
        <f t="shared" si="35"/>
        <v>27994695.281485349</v>
      </c>
      <c r="BA94" s="8">
        <f t="shared" si="35"/>
        <v>693124.58016251994</v>
      </c>
      <c r="BB94" s="8">
        <f t="shared" si="35"/>
        <v>25854561.328352123</v>
      </c>
      <c r="BC94" s="8">
        <f t="shared" si="18"/>
        <v>54542381.189999998</v>
      </c>
      <c r="BD94" s="8">
        <f t="shared" si="19"/>
        <v>0</v>
      </c>
      <c r="BF94" s="8">
        <f t="shared" si="46"/>
        <v>1085533.0730966935</v>
      </c>
      <c r="BG94" s="8">
        <f t="shared" si="47"/>
        <v>579612.90813694464</v>
      </c>
      <c r="BH94" s="8">
        <f t="shared" si="48"/>
        <v>0</v>
      </c>
      <c r="BI94" s="8">
        <f t="shared" si="49"/>
        <v>579612.90813694464</v>
      </c>
      <c r="BJ94" s="8">
        <f t="shared" si="50"/>
        <v>505920.16495974886</v>
      </c>
      <c r="BK94" s="8">
        <f t="shared" si="51"/>
        <v>0</v>
      </c>
      <c r="BL94" s="8">
        <f>BU94*WACC!$H$9/12</f>
        <v>143604.77562979006</v>
      </c>
      <c r="BM94" s="8">
        <f t="shared" si="38"/>
        <v>362315.38932995882</v>
      </c>
      <c r="BN94" s="8">
        <f t="shared" si="39"/>
        <v>148853.65455232028</v>
      </c>
      <c r="BO94" s="8">
        <f t="shared" si="40"/>
        <v>213461.73477763854</v>
      </c>
      <c r="BP94" s="8">
        <f>BU94*WACC!$H$10/12</f>
        <v>2909.5589072276312</v>
      </c>
      <c r="BQ94" s="8">
        <f t="shared" si="41"/>
        <v>210552.17587041092</v>
      </c>
      <c r="BR94" s="8"/>
      <c r="BS94" s="8">
        <f t="shared" si="42"/>
        <v>505920.16495974886</v>
      </c>
      <c r="BT94" s="8">
        <f t="shared" si="43"/>
        <v>505920.16495974886</v>
      </c>
      <c r="BU94" s="8">
        <f t="shared" si="44"/>
        <v>54621448.030000001</v>
      </c>
      <c r="BV94" s="8">
        <f>BU94*WACC!$H$11/12</f>
        <v>210372.8343056991</v>
      </c>
      <c r="BW94" s="8">
        <f t="shared" si="45"/>
        <v>-179.34156471182359</v>
      </c>
    </row>
    <row r="95" spans="1:75" hidden="1" outlineLevel="1" x14ac:dyDescent="0.2">
      <c r="A95">
        <f t="shared" si="4"/>
        <v>2016</v>
      </c>
      <c r="B95" s="49">
        <v>42370</v>
      </c>
      <c r="C95" s="205">
        <f>VLOOKUP($B95,[1]RevReqInput!$B$20:$AK$197,C$6,FALSE)</f>
        <v>0</v>
      </c>
      <c r="D95" s="205">
        <f>VLOOKUP($B95,[1]RevReqInput!$B$20:$AK$197,D$6,FALSE)</f>
        <v>0</v>
      </c>
      <c r="E95" s="205">
        <f>VLOOKUP($B95,[1]RevReqInput!$B$20:$AK$197,E$6,FALSE)</f>
        <v>495425.36708550004</v>
      </c>
      <c r="F95" s="205">
        <f>VLOOKUP($B95,[1]RevReqInput!$B$20:$AK$197,F$6,FALSE)</f>
        <v>0</v>
      </c>
      <c r="G95" s="205">
        <f>VLOOKUP($B95,[1]RevReqInput!$B$20:$AK$197,G$6,FALSE)</f>
        <v>4274.1870855000006</v>
      </c>
      <c r="H95" s="205">
        <f>VLOOKUP($B95,[1]RevReqInput!$B$20:$AK$197,H$6,FALSE)</f>
        <v>491151.18000000005</v>
      </c>
      <c r="I95" s="205">
        <f>VLOOKUP($B95,[1]RevReqInput!$B$20:$AK$197,I$6,FALSE)</f>
        <v>485124.65000000008</v>
      </c>
      <c r="J95" s="205">
        <f>VLOOKUP($B95,[1]RevReqInput!$B$20:$AK$197,J$6,FALSE)</f>
        <v>6026.5299999999907</v>
      </c>
      <c r="K95" s="205">
        <f>VLOOKUP($B95,[1]RevReqInput!$B$20:$AK$197,K$6,FALSE)</f>
        <v>543875</v>
      </c>
      <c r="L95" s="205">
        <f>VLOOKUP($B95,[1]RevReqInput!$B$20:$AK$197,L$6,FALSE)</f>
        <v>0</v>
      </c>
      <c r="M95" s="205">
        <f>VLOOKUP($B95,[1]RevReqInput!$B$20:$AK$197,M$6,FALSE)</f>
        <v>466124.68</v>
      </c>
      <c r="N95" s="205">
        <f>VLOOKUP($B95,[1]RevReqInput!$B$20:$AK$197,N$6,FALSE)</f>
        <v>77750.319999999992</v>
      </c>
      <c r="O95" s="205">
        <f>VLOOKUP($B95,[1]RevReqInput!$B$20:$AK$197,O$6,FALSE)</f>
        <v>27584.52</v>
      </c>
      <c r="P95" s="205">
        <f>VLOOKUP($B95,[1]RevReqInput!$B$20:$AK$197,P$6,FALSE)</f>
        <v>53431167.849999994</v>
      </c>
      <c r="Q95" s="205">
        <f>VLOOKUP($B95,[1]RevReqInput!$B$20:$AK$197,Q$6,FALSE)</f>
        <v>53458752.36999999</v>
      </c>
      <c r="R95" s="205">
        <f>VLOOKUP($B95,[1]RevReqInput!$B$20:$AK$197,R$6,FALSE)</f>
        <v>177475</v>
      </c>
      <c r="S95" s="205">
        <f>VLOOKUP($B95,[1]RevReqInput!$B$20:$AK$197,S$6,FALSE)</f>
        <v>1030905</v>
      </c>
      <c r="T95" s="205">
        <f>VLOOKUP($B95,[1]RevReqInput!$B$20:$AK$197,T$6,FALSE)</f>
        <v>0</v>
      </c>
      <c r="U95" s="205">
        <f>VLOOKUP($B95,[1]RevReqInput!$B$20:$AK$197,U$6,FALSE)</f>
        <v>177475</v>
      </c>
      <c r="V95" s="205">
        <f>VLOOKUP($B95,[1]RevReqInput!$B$20:$AK$197,V$6,FALSE)</f>
        <v>9467.7365410958919</v>
      </c>
      <c r="W95" s="205">
        <f>VLOOKUP($B95,[1]RevReqInput!$B$20:$AK$197,W$6,FALSE)</f>
        <v>5436.0617154811716</v>
      </c>
      <c r="X95" s="205">
        <f>VLOOKUP($B95,[1]RevReqInput!$B$20:$AK$197,X$6,FALSE)</f>
        <v>0</v>
      </c>
      <c r="Y95" s="205">
        <f>VLOOKUP($B95,[1]RevReqInput!$B$20:$AK$197,Y$6,FALSE)</f>
        <v>366400</v>
      </c>
      <c r="Z95" s="205">
        <f>VLOOKUP($B95,[1]RevReqInput!$B$20:$AK$197,Z$6,FALSE)</f>
        <v>0</v>
      </c>
      <c r="AA95" s="205">
        <f>VLOOKUP($B95,[1]RevReqInput!$B$20:$AK$197,AA$6,FALSE)</f>
        <v>0</v>
      </c>
      <c r="AB95" s="205">
        <f>VLOOKUP($B95,[1]RevReqInput!$B$20:$AK$197,AB$6,FALSE)</f>
        <v>0</v>
      </c>
      <c r="AC95" s="205">
        <f>VLOOKUP($B95,[1]RevReqInput!$B$20:$AK$197,AC$6,FALSE)</f>
        <v>0</v>
      </c>
      <c r="AD95" s="205">
        <f>VLOOKUP($B95,[1]RevReqInput!$B$20:$AK$197,AD$6,FALSE)</f>
        <v>0</v>
      </c>
      <c r="AE95" s="205">
        <f>VLOOKUP($B95,[1]RevReqInput!$B$20:$AK$197,AE$6,FALSE)</f>
        <v>0</v>
      </c>
      <c r="AF95" s="205">
        <f>VLOOKUP($B95,[1]RevReqInput!$B$20:$AK$197,AF$6,FALSE)</f>
        <v>0</v>
      </c>
      <c r="AG95" s="205">
        <f>VLOOKUP($B95,[1]RevReqInput!$B$20:$AK$197,AG$6,FALSE)</f>
        <v>0</v>
      </c>
      <c r="AH95" s="205">
        <f>VLOOKUP($B95,[1]RevReqInput!$B$20:$AK$197,AH$6,FALSE)</f>
        <v>0</v>
      </c>
      <c r="AI95" s="205">
        <f>VLOOKUP($B95,[1]RevReqInput!$B$20:$AK$197,AI$6,FALSE)</f>
        <v>6172.9081369446421</v>
      </c>
      <c r="AJ95" s="8">
        <f t="shared" si="36"/>
        <v>391750.89347902167</v>
      </c>
      <c r="AK95" s="8">
        <f t="shared" si="37"/>
        <v>391750.89347902173</v>
      </c>
      <c r="AL95">
        <f t="shared" si="7"/>
        <v>19</v>
      </c>
      <c r="AM95" s="47">
        <f t="shared" si="34"/>
        <v>2</v>
      </c>
      <c r="AN95" s="8">
        <f>AJ95-RevReqSumR!W95</f>
        <v>0</v>
      </c>
      <c r="AO95" s="8">
        <f t="shared" si="9"/>
        <v>0</v>
      </c>
      <c r="AP95" s="8">
        <f t="shared" si="10"/>
        <v>0</v>
      </c>
      <c r="AQ95" s="8">
        <f t="shared" si="11"/>
        <v>0</v>
      </c>
      <c r="AR95" s="8">
        <f t="shared" si="12"/>
        <v>53431167.849999994</v>
      </c>
      <c r="AS95" s="8">
        <v>0</v>
      </c>
      <c r="AU95" s="8">
        <f t="shared" si="13"/>
        <v>177475</v>
      </c>
      <c r="AV95" s="8">
        <f t="shared" si="14"/>
        <v>27584.52</v>
      </c>
      <c r="AW95" s="8">
        <f t="shared" si="15"/>
        <v>53636227.369999997</v>
      </c>
      <c r="AX95" s="8">
        <f t="shared" si="16"/>
        <v>0</v>
      </c>
      <c r="AZ95" s="8">
        <f t="shared" ref="AZ95:BB114" si="52">($AW95-$AX95)*AZ$5</f>
        <v>27529598.241063055</v>
      </c>
      <c r="BA95" s="8">
        <f t="shared" si="52"/>
        <v>681609.17741796002</v>
      </c>
      <c r="BB95" s="8">
        <f t="shared" si="52"/>
        <v>25425019.951518986</v>
      </c>
      <c r="BC95" s="8">
        <f t="shared" si="18"/>
        <v>53636227.370000005</v>
      </c>
      <c r="BD95" s="8">
        <f t="shared" si="19"/>
        <v>0</v>
      </c>
      <c r="BF95" s="8">
        <f t="shared" si="46"/>
        <v>882902.07347902167</v>
      </c>
      <c r="BG95" s="8">
        <f t="shared" si="47"/>
        <v>378008.9698524258</v>
      </c>
      <c r="BH95" s="8">
        <f t="shared" si="48"/>
        <v>0</v>
      </c>
      <c r="BI95" s="8">
        <f t="shared" si="49"/>
        <v>378008.9698524258</v>
      </c>
      <c r="BJ95" s="8">
        <f t="shared" si="50"/>
        <v>504893.10362659587</v>
      </c>
      <c r="BK95" s="8">
        <f t="shared" si="51"/>
        <v>0</v>
      </c>
      <c r="BL95" s="8">
        <f>BU95*WACC!$H$9/12</f>
        <v>143396.90168599199</v>
      </c>
      <c r="BM95" s="8">
        <f t="shared" si="38"/>
        <v>361496.2019406039</v>
      </c>
      <c r="BN95" s="8">
        <f t="shared" si="39"/>
        <v>148517.0996052777</v>
      </c>
      <c r="BO95" s="8">
        <f t="shared" si="40"/>
        <v>212979.1023353262</v>
      </c>
      <c r="BP95" s="8">
        <f>BU95*WACC!$H$10/12</f>
        <v>2905.3471985145625</v>
      </c>
      <c r="BQ95" s="8">
        <f t="shared" si="41"/>
        <v>210073.75513681164</v>
      </c>
      <c r="BR95" s="8"/>
      <c r="BS95" s="8">
        <f t="shared" si="42"/>
        <v>504893.10362659587</v>
      </c>
      <c r="BT95" s="8">
        <f t="shared" si="43"/>
        <v>504893.10362659593</v>
      </c>
      <c r="BU95" s="8">
        <f t="shared" si="44"/>
        <v>54542381.18999999</v>
      </c>
      <c r="BV95" s="8">
        <f>BU95*WACC!$H$11/12</f>
        <v>210068.31079286104</v>
      </c>
      <c r="BW95" s="8">
        <f t="shared" si="45"/>
        <v>-5.444343950599432</v>
      </c>
    </row>
    <row r="96" spans="1:75" hidden="1" outlineLevel="1" x14ac:dyDescent="0.2">
      <c r="A96">
        <f t="shared" si="4"/>
        <v>2016</v>
      </c>
      <c r="B96" s="49">
        <v>42401</v>
      </c>
      <c r="C96" s="205">
        <f>VLOOKUP($B96,[1]RevReqInput!$B$20:$AK$197,C$6,FALSE)</f>
        <v>0</v>
      </c>
      <c r="D96" s="205">
        <f>VLOOKUP($B96,[1]RevReqInput!$B$20:$AK$197,D$6,FALSE)</f>
        <v>0</v>
      </c>
      <c r="E96" s="205">
        <f>VLOOKUP($B96,[1]RevReqInput!$B$20:$AK$197,E$6,FALSE)</f>
        <v>494937.27067158173</v>
      </c>
      <c r="F96" s="205">
        <f>VLOOKUP($B96,[1]RevReqInput!$B$20:$AK$197,F$6,FALSE)</f>
        <v>0</v>
      </c>
      <c r="G96" s="205">
        <f>VLOOKUP($B96,[1]RevReqInput!$B$20:$AK$197,G$6,FALSE)</f>
        <v>4195.1506715833311</v>
      </c>
      <c r="H96" s="205">
        <f>VLOOKUP($B96,[1]RevReqInput!$B$20:$AK$197,H$6,FALSE)</f>
        <v>490742.11999999842</v>
      </c>
      <c r="I96" s="205">
        <f>VLOOKUP($B96,[1]RevReqInput!$B$20:$AK$197,I$6,FALSE)</f>
        <v>484826.99999999843</v>
      </c>
      <c r="J96" s="205">
        <f>VLOOKUP($B96,[1]RevReqInput!$B$20:$AK$197,J$6,FALSE)</f>
        <v>5915.1200000000044</v>
      </c>
      <c r="K96" s="205">
        <f>VLOOKUP($B96,[1]RevReqInput!$B$20:$AK$197,K$6,FALSE)</f>
        <v>474525</v>
      </c>
      <c r="L96" s="205">
        <f>VLOOKUP($B96,[1]RevReqInput!$B$20:$AK$197,L$6,FALSE)</f>
        <v>0</v>
      </c>
      <c r="M96" s="205">
        <f>VLOOKUP($B96,[1]RevReqInput!$B$20:$AK$197,M$6,FALSE)</f>
        <v>435557.29000000004</v>
      </c>
      <c r="N96" s="205">
        <f>VLOOKUP($B96,[1]RevReqInput!$B$20:$AK$197,N$6,FALSE)</f>
        <v>38967.71</v>
      </c>
      <c r="O96" s="205">
        <f>VLOOKUP($B96,[1]RevReqInput!$B$20:$AK$197,O$6,FALSE)</f>
        <v>82769.349999999962</v>
      </c>
      <c r="P96" s="205">
        <f>VLOOKUP($B96,[1]RevReqInput!$B$20:$AK$197,P$6,FALSE)</f>
        <v>53392200.139999986</v>
      </c>
      <c r="Q96" s="205">
        <f>VLOOKUP($B96,[1]RevReqInput!$B$20:$AK$197,Q$6,FALSE)</f>
        <v>53474969.49000001</v>
      </c>
      <c r="R96" s="205">
        <f>VLOOKUP($B96,[1]RevReqInput!$B$20:$AK$197,R$6,FALSE)</f>
        <v>154845</v>
      </c>
      <c r="S96" s="205">
        <f>VLOOKUP($B96,[1]RevReqInput!$B$20:$AK$197,S$6,FALSE)</f>
        <v>0</v>
      </c>
      <c r="T96" s="205">
        <f>VLOOKUP($B96,[1]RevReqInput!$B$20:$AK$197,T$6,FALSE)</f>
        <v>0</v>
      </c>
      <c r="U96" s="205">
        <f>VLOOKUP($B96,[1]RevReqInput!$B$20:$AK$197,U$6,FALSE)</f>
        <v>332320</v>
      </c>
      <c r="V96" s="205">
        <f>VLOOKUP($B96,[1]RevReqInput!$B$20:$AK$197,V$6,FALSE)</f>
        <v>1613.7259780821919</v>
      </c>
      <c r="W96" s="205">
        <f>VLOOKUP($B96,[1]RevReqInput!$B$20:$AK$197,W$6,FALSE)</f>
        <v>0</v>
      </c>
      <c r="X96" s="205">
        <f>VLOOKUP($B96,[1]RevReqInput!$B$20:$AK$197,X$6,FALSE)</f>
        <v>0</v>
      </c>
      <c r="Y96" s="205">
        <f>VLOOKUP($B96,[1]RevReqInput!$B$20:$AK$197,Y$6,FALSE)</f>
        <v>319680</v>
      </c>
      <c r="Z96" s="205">
        <f>VLOOKUP($B96,[1]RevReqInput!$B$20:$AK$197,Z$6,FALSE)</f>
        <v>0</v>
      </c>
      <c r="AA96" s="205">
        <f>VLOOKUP($B96,[1]RevReqInput!$B$20:$AK$197,AA$6,FALSE)</f>
        <v>0</v>
      </c>
      <c r="AB96" s="205">
        <f>VLOOKUP($B96,[1]RevReqInput!$B$20:$AK$197,AB$6,FALSE)</f>
        <v>0</v>
      </c>
      <c r="AC96" s="205">
        <f>VLOOKUP($B96,[1]RevReqInput!$B$20:$AK$197,AC$6,FALSE)</f>
        <v>0</v>
      </c>
      <c r="AD96" s="205">
        <f>VLOOKUP($B96,[1]RevReqInput!$B$20:$AK$197,AD$6,FALSE)</f>
        <v>0</v>
      </c>
      <c r="AE96" s="205">
        <f>VLOOKUP($B96,[1]RevReqInput!$B$20:$AK$197,AE$6,FALSE)</f>
        <v>0</v>
      </c>
      <c r="AF96" s="205">
        <f>VLOOKUP($B96,[1]RevReqInput!$B$20:$AK$197,AF$6,FALSE)</f>
        <v>0</v>
      </c>
      <c r="AG96" s="205">
        <f>VLOOKUP($B96,[1]RevReqInput!$B$20:$AK$197,AG$6,FALSE)</f>
        <v>0</v>
      </c>
      <c r="AH96" s="205">
        <f>VLOOKUP($B96,[1]RevReqInput!$B$20:$AK$197,AH$6,FALSE)</f>
        <v>0</v>
      </c>
      <c r="AI96" s="205">
        <f>VLOOKUP($B96,[1]RevReqInput!$B$20:$AK$197,AI$6,FALSE)</f>
        <v>6172.9081369446421</v>
      </c>
      <c r="AJ96" s="8">
        <f t="shared" si="36"/>
        <v>331661.78478661017</v>
      </c>
      <c r="AK96" s="8">
        <f t="shared" si="37"/>
        <v>331661.78478661017</v>
      </c>
      <c r="AL96">
        <f t="shared" si="7"/>
        <v>19.2</v>
      </c>
      <c r="AM96" s="47">
        <f t="shared" si="34"/>
        <v>1</v>
      </c>
      <c r="AN96" s="8">
        <f>AJ96-RevReqSumR!W96</f>
        <v>0</v>
      </c>
      <c r="AO96" s="8">
        <f t="shared" si="9"/>
        <v>0</v>
      </c>
      <c r="AP96" s="8">
        <f t="shared" si="10"/>
        <v>0</v>
      </c>
      <c r="AQ96" s="8">
        <f t="shared" si="11"/>
        <v>0</v>
      </c>
      <c r="AR96" s="8">
        <f t="shared" si="12"/>
        <v>53392200.139999986</v>
      </c>
      <c r="AS96" s="8">
        <v>0</v>
      </c>
      <c r="AU96" s="8">
        <f t="shared" si="13"/>
        <v>332320</v>
      </c>
      <c r="AV96" s="8">
        <f t="shared" si="14"/>
        <v>82769.349999999962</v>
      </c>
      <c r="AW96" s="8">
        <f t="shared" si="15"/>
        <v>53807289.489999987</v>
      </c>
      <c r="AX96" s="8">
        <f t="shared" si="16"/>
        <v>0</v>
      </c>
      <c r="AZ96" s="8">
        <f t="shared" si="52"/>
        <v>27617398.440084849</v>
      </c>
      <c r="BA96" s="8">
        <f t="shared" si="52"/>
        <v>683783.03483891988</v>
      </c>
      <c r="BB96" s="8">
        <f t="shared" si="52"/>
        <v>25506108.015076224</v>
      </c>
      <c r="BC96" s="8">
        <f t="shared" si="18"/>
        <v>53807289.489999995</v>
      </c>
      <c r="BD96" s="8">
        <f t="shared" si="19"/>
        <v>0</v>
      </c>
      <c r="BF96" s="8">
        <f t="shared" si="46"/>
        <v>822403.90478660865</v>
      </c>
      <c r="BG96" s="8">
        <f t="shared" si="47"/>
        <v>325852.90813694464</v>
      </c>
      <c r="BH96" s="8">
        <f t="shared" si="48"/>
        <v>0</v>
      </c>
      <c r="BI96" s="8">
        <f t="shared" si="49"/>
        <v>325852.90813694464</v>
      </c>
      <c r="BJ96" s="8">
        <f t="shared" si="50"/>
        <v>496550.99664966401</v>
      </c>
      <c r="BK96" s="8">
        <f t="shared" si="51"/>
        <v>0</v>
      </c>
      <c r="BL96" s="8">
        <f>BU96*WACC!$H$9/12</f>
        <v>141014.54053116313</v>
      </c>
      <c r="BM96" s="8">
        <f t="shared" si="38"/>
        <v>355536.45611850091</v>
      </c>
      <c r="BN96" s="8">
        <f t="shared" si="39"/>
        <v>146068.5976317249</v>
      </c>
      <c r="BO96" s="8">
        <f t="shared" si="40"/>
        <v>209467.85848677601</v>
      </c>
      <c r="BP96" s="8">
        <f>BU96*WACC!$H$10/12</f>
        <v>2857.0784686769489</v>
      </c>
      <c r="BQ96" s="8">
        <f t="shared" si="41"/>
        <v>206610.78001809906</v>
      </c>
      <c r="BR96" s="8"/>
      <c r="BS96" s="8">
        <f t="shared" si="42"/>
        <v>496550.99664966401</v>
      </c>
      <c r="BT96" s="8">
        <f t="shared" si="43"/>
        <v>496550.99664966395</v>
      </c>
      <c r="BU96" s="8">
        <f t="shared" si="44"/>
        <v>53636227.369999997</v>
      </c>
      <c r="BV96" s="8">
        <f>BU96*WACC!$H$11/12</f>
        <v>206578.28710609177</v>
      </c>
      <c r="BW96" s="8">
        <f t="shared" si="45"/>
        <v>-32.492912007292034</v>
      </c>
    </row>
    <row r="97" spans="1:75" hidden="1" outlineLevel="1" x14ac:dyDescent="0.2">
      <c r="A97">
        <f t="shared" si="4"/>
        <v>2016</v>
      </c>
      <c r="B97" s="49">
        <v>42430</v>
      </c>
      <c r="C97" s="205">
        <f>VLOOKUP($B97,[1]RevReqInput!$B$20:$AK$197,C$6,FALSE)</f>
        <v>0</v>
      </c>
      <c r="D97" s="205">
        <f>VLOOKUP($B97,[1]RevReqInput!$B$20:$AK$197,D$6,FALSE)</f>
        <v>0</v>
      </c>
      <c r="E97" s="205">
        <f>VLOOKUP($B97,[1]RevReqInput!$B$20:$AK$197,E$6,FALSE)</f>
        <v>495087.41334091639</v>
      </c>
      <c r="F97" s="205">
        <f>VLOOKUP($B97,[1]RevReqInput!$B$20:$AK$197,F$6,FALSE)</f>
        <v>0</v>
      </c>
      <c r="G97" s="205">
        <f>VLOOKUP($B97,[1]RevReqInput!$B$20:$AK$197,G$6,FALSE)</f>
        <v>4141.2333409166649</v>
      </c>
      <c r="H97" s="205">
        <f>VLOOKUP($B97,[1]RevReqInput!$B$20:$AK$197,H$6,FALSE)</f>
        <v>490946.1799999997</v>
      </c>
      <c r="I97" s="205">
        <f>VLOOKUP($B97,[1]RevReqInput!$B$20:$AK$197,I$6,FALSE)</f>
        <v>485107.0499999997</v>
      </c>
      <c r="J97" s="205">
        <f>VLOOKUP($B97,[1]RevReqInput!$B$20:$AK$197,J$6,FALSE)</f>
        <v>5839.1300000000047</v>
      </c>
      <c r="K97" s="205">
        <f>VLOOKUP($B97,[1]RevReqInput!$B$20:$AK$197,K$6,FALSE)</f>
        <v>590900</v>
      </c>
      <c r="L97" s="205">
        <f>VLOOKUP($B97,[1]RevReqInput!$B$20:$AK$197,L$6,FALSE)</f>
        <v>0</v>
      </c>
      <c r="M97" s="205">
        <f>VLOOKUP($B97,[1]RevReqInput!$B$20:$AK$197,M$6,FALSE)</f>
        <v>486730.22999999992</v>
      </c>
      <c r="N97" s="205">
        <f>VLOOKUP($B97,[1]RevReqInput!$B$20:$AK$197,N$6,FALSE)</f>
        <v>104169.76999999999</v>
      </c>
      <c r="O97" s="205">
        <f>VLOOKUP($B97,[1]RevReqInput!$B$20:$AK$197,O$6,FALSE)</f>
        <v>86985.3</v>
      </c>
      <c r="P97" s="205">
        <f>VLOOKUP($B97,[1]RevReqInput!$B$20:$AK$197,P$6,FALSE)</f>
        <v>53288030.36999999</v>
      </c>
      <c r="Q97" s="205">
        <f>VLOOKUP($B97,[1]RevReqInput!$B$20:$AK$197,Q$6,FALSE)</f>
        <v>53375015.669999994</v>
      </c>
      <c r="R97" s="205">
        <f>VLOOKUP($B97,[1]RevReqInput!$B$20:$AK$197,R$6,FALSE)</f>
        <v>192820</v>
      </c>
      <c r="S97" s="205">
        <f>VLOOKUP($B97,[1]RevReqInput!$B$20:$AK$197,S$6,FALSE)</f>
        <v>0</v>
      </c>
      <c r="T97" s="205">
        <f>VLOOKUP($B97,[1]RevReqInput!$B$20:$AK$197,T$6,FALSE)</f>
        <v>0</v>
      </c>
      <c r="U97" s="205">
        <f>VLOOKUP($B97,[1]RevReqInput!$B$20:$AK$197,U$6,FALSE)</f>
        <v>525140</v>
      </c>
      <c r="V97" s="205">
        <f>VLOOKUP($B97,[1]RevReqInput!$B$20:$AK$197,V$6,FALSE)</f>
        <v>3194.4263397260274</v>
      </c>
      <c r="W97" s="205">
        <f>VLOOKUP($B97,[1]RevReqInput!$B$20:$AK$197,W$6,FALSE)</f>
        <v>0</v>
      </c>
      <c r="X97" s="205">
        <f>VLOOKUP($B97,[1]RevReqInput!$B$20:$AK$197,X$6,FALSE)</f>
        <v>0</v>
      </c>
      <c r="Y97" s="205">
        <f>VLOOKUP($B97,[1]RevReqInput!$B$20:$AK$197,Y$6,FALSE)</f>
        <v>398080</v>
      </c>
      <c r="Z97" s="205">
        <f>VLOOKUP($B97,[1]RevReqInput!$B$20:$AK$197,Z$6,FALSE)</f>
        <v>0</v>
      </c>
      <c r="AA97" s="205">
        <f>VLOOKUP($B97,[1]RevReqInput!$B$20:$AK$197,AA$6,FALSE)</f>
        <v>0</v>
      </c>
      <c r="AB97" s="205">
        <f>VLOOKUP($B97,[1]RevReqInput!$B$20:$AK$197,AB$6,FALSE)</f>
        <v>0</v>
      </c>
      <c r="AC97" s="205">
        <f>VLOOKUP($B97,[1]RevReqInput!$B$20:$AK$197,AC$6,FALSE)</f>
        <v>0</v>
      </c>
      <c r="AD97" s="205">
        <f>VLOOKUP($B97,[1]RevReqInput!$B$20:$AK$197,AD$6,FALSE)</f>
        <v>0</v>
      </c>
      <c r="AE97" s="205">
        <f>VLOOKUP($B97,[1]RevReqInput!$B$20:$AK$197,AE$6,FALSE)</f>
        <v>0</v>
      </c>
      <c r="AF97" s="205">
        <f>VLOOKUP($B97,[1]RevReqInput!$B$20:$AK$197,AF$6,FALSE)</f>
        <v>0</v>
      </c>
      <c r="AG97" s="205">
        <f>VLOOKUP($B97,[1]RevReqInput!$B$20:$AK$197,AG$6,FALSE)</f>
        <v>0</v>
      </c>
      <c r="AH97" s="205">
        <f>VLOOKUP($B97,[1]RevReqInput!$B$20:$AK$197,AH$6,FALSE)</f>
        <v>0</v>
      </c>
      <c r="AI97" s="205">
        <f>VLOOKUP($B97,[1]RevReqInput!$B$20:$AK$197,AI$6,FALSE)</f>
        <v>6172.9081369446421</v>
      </c>
      <c r="AJ97" s="8">
        <f t="shared" si="36"/>
        <v>411588.56781758729</v>
      </c>
      <c r="AK97" s="8">
        <f t="shared" si="37"/>
        <v>411588.56781758735</v>
      </c>
      <c r="AL97">
        <f t="shared" si="7"/>
        <v>19.399999999999999</v>
      </c>
      <c r="AM97" s="47">
        <f t="shared" si="34"/>
        <v>2</v>
      </c>
      <c r="AN97" s="8">
        <f>AJ97-RevReqSumR!W97</f>
        <v>0</v>
      </c>
      <c r="AO97" s="8">
        <f t="shared" si="9"/>
        <v>0</v>
      </c>
      <c r="AP97" s="8">
        <f t="shared" si="10"/>
        <v>0</v>
      </c>
      <c r="AQ97" s="8">
        <f t="shared" si="11"/>
        <v>0</v>
      </c>
      <c r="AR97" s="8">
        <f t="shared" si="12"/>
        <v>53288030.36999999</v>
      </c>
      <c r="AS97" s="8">
        <v>0</v>
      </c>
      <c r="AU97" s="8">
        <f t="shared" si="13"/>
        <v>525140</v>
      </c>
      <c r="AV97" s="8">
        <f t="shared" si="14"/>
        <v>86985.3</v>
      </c>
      <c r="AW97" s="8">
        <f t="shared" si="15"/>
        <v>53900155.669999987</v>
      </c>
      <c r="AX97" s="8">
        <f t="shared" si="16"/>
        <v>0</v>
      </c>
      <c r="AZ97" s="8">
        <f t="shared" si="52"/>
        <v>27665063.399962548</v>
      </c>
      <c r="BA97" s="8">
        <f t="shared" si="52"/>
        <v>684963.17825435987</v>
      </c>
      <c r="BB97" s="8">
        <f t="shared" si="52"/>
        <v>25550129.091783084</v>
      </c>
      <c r="BC97" s="8">
        <f t="shared" si="18"/>
        <v>53900155.669999987</v>
      </c>
      <c r="BD97" s="8">
        <f t="shared" si="19"/>
        <v>0</v>
      </c>
      <c r="BF97" s="8">
        <f t="shared" si="46"/>
        <v>902534.74781758699</v>
      </c>
      <c r="BG97" s="8">
        <f t="shared" si="47"/>
        <v>404252.90813694464</v>
      </c>
      <c r="BH97" s="8">
        <f t="shared" si="48"/>
        <v>0</v>
      </c>
      <c r="BI97" s="8">
        <f t="shared" si="49"/>
        <v>404252.90813694464</v>
      </c>
      <c r="BJ97" s="8">
        <f t="shared" si="50"/>
        <v>498281.83968064236</v>
      </c>
      <c r="BK97" s="8">
        <f t="shared" si="51"/>
        <v>0</v>
      </c>
      <c r="BL97" s="8">
        <f>BU97*WACC!$H$9/12</f>
        <v>141464.27846831671</v>
      </c>
      <c r="BM97" s="8">
        <f t="shared" si="38"/>
        <v>356817.56121232564</v>
      </c>
      <c r="BN97" s="8">
        <f t="shared" si="39"/>
        <v>146594.92684847186</v>
      </c>
      <c r="BO97" s="8">
        <f t="shared" si="40"/>
        <v>210222.63436385378</v>
      </c>
      <c r="BP97" s="8">
        <f>BU97*WACC!$H$10/12</f>
        <v>2866.1905543664725</v>
      </c>
      <c r="BQ97" s="8">
        <f t="shared" si="41"/>
        <v>207356.4438094873</v>
      </c>
      <c r="BR97" s="8"/>
      <c r="BS97" s="8">
        <f t="shared" si="42"/>
        <v>498281.83968064236</v>
      </c>
      <c r="BT97" s="8">
        <f t="shared" si="43"/>
        <v>498281.83968064241</v>
      </c>
      <c r="BU97" s="8">
        <f t="shared" si="44"/>
        <v>53807289.489999987</v>
      </c>
      <c r="BV97" s="8">
        <f>BU97*WACC!$H$11/12</f>
        <v>207237.12762249433</v>
      </c>
      <c r="BW97" s="8">
        <f t="shared" si="45"/>
        <v>-119.31618699297542</v>
      </c>
    </row>
    <row r="98" spans="1:75" hidden="1" outlineLevel="1" x14ac:dyDescent="0.2">
      <c r="A98">
        <f t="shared" si="4"/>
        <v>2016</v>
      </c>
      <c r="B98" s="49">
        <v>42461</v>
      </c>
      <c r="C98" s="205">
        <f>VLOOKUP($B98,[1]RevReqInput!$B$20:$AK$197,C$6,FALSE)</f>
        <v>0</v>
      </c>
      <c r="D98" s="205">
        <f>VLOOKUP($B98,[1]RevReqInput!$B$20:$AK$197,D$6,FALSE)</f>
        <v>0</v>
      </c>
      <c r="E98" s="205">
        <f>VLOOKUP($B98,[1]RevReqInput!$B$20:$AK$197,E$6,FALSE)</f>
        <v>494161.95179033332</v>
      </c>
      <c r="F98" s="205">
        <f>VLOOKUP($B98,[1]RevReqInput!$B$20:$AK$197,F$6,FALSE)</f>
        <v>0</v>
      </c>
      <c r="G98" s="205">
        <f>VLOOKUP($B98,[1]RevReqInput!$B$20:$AK$197,G$6,FALSE)</f>
        <v>4063.3017903333334</v>
      </c>
      <c r="H98" s="205">
        <f>VLOOKUP($B98,[1]RevReqInput!$B$20:$AK$197,H$6,FALSE)</f>
        <v>490098.64999999997</v>
      </c>
      <c r="I98" s="205">
        <f>VLOOKUP($B98,[1]RevReqInput!$B$20:$AK$197,I$6,FALSE)</f>
        <v>484369.44999999995</v>
      </c>
      <c r="J98" s="205">
        <f>VLOOKUP($B98,[1]RevReqInput!$B$20:$AK$197,J$6,FALSE)</f>
        <v>5729.2000000000044</v>
      </c>
      <c r="K98" s="205">
        <f>VLOOKUP($B98,[1]RevReqInput!$B$20:$AK$197,K$6,FALSE)</f>
        <v>731025</v>
      </c>
      <c r="L98" s="205">
        <f>VLOOKUP($B98,[1]RevReqInput!$B$20:$AK$197,L$6,FALSE)</f>
        <v>0</v>
      </c>
      <c r="M98" s="205">
        <f>VLOOKUP($B98,[1]RevReqInput!$B$20:$AK$197,M$6,FALSE)</f>
        <v>532608.29</v>
      </c>
      <c r="N98" s="205">
        <f>VLOOKUP($B98,[1]RevReqInput!$B$20:$AK$197,N$6,FALSE)</f>
        <v>198416.71000000008</v>
      </c>
      <c r="O98" s="205">
        <f>VLOOKUP($B98,[1]RevReqInput!$B$20:$AK$197,O$6,FALSE)</f>
        <v>44475.66</v>
      </c>
      <c r="P98" s="205">
        <f>VLOOKUP($B98,[1]RevReqInput!$B$20:$AK$197,P$6,FALSE)</f>
        <v>53089613.659999996</v>
      </c>
      <c r="Q98" s="205">
        <f>VLOOKUP($B98,[1]RevReqInput!$B$20:$AK$197,Q$6,FALSE)</f>
        <v>53134089.319999985</v>
      </c>
      <c r="R98" s="205">
        <f>VLOOKUP($B98,[1]RevReqInput!$B$20:$AK$197,R$6,FALSE)</f>
        <v>238545</v>
      </c>
      <c r="S98" s="205">
        <f>VLOOKUP($B98,[1]RevReqInput!$B$20:$AK$197,S$6,FALSE)</f>
        <v>525140</v>
      </c>
      <c r="T98" s="205">
        <f>VLOOKUP($B98,[1]RevReqInput!$B$20:$AK$197,T$6,FALSE)</f>
        <v>0</v>
      </c>
      <c r="U98" s="205">
        <f>VLOOKUP($B98,[1]RevReqInput!$B$20:$AK$197,U$6,FALSE)</f>
        <v>238545</v>
      </c>
      <c r="V98" s="205">
        <f>VLOOKUP($B98,[1]RevReqInput!$B$20:$AK$197,V$6,FALSE)</f>
        <v>4708.0847000000003</v>
      </c>
      <c r="W98" s="205">
        <f>VLOOKUP($B98,[1]RevReqInput!$B$20:$AK$197,W$6,FALSE)</f>
        <v>3403.8407456510386</v>
      </c>
      <c r="X98" s="205">
        <f>VLOOKUP($B98,[1]RevReqInput!$B$20:$AK$197,X$6,FALSE)</f>
        <v>0</v>
      </c>
      <c r="Y98" s="205">
        <f>VLOOKUP($B98,[1]RevReqInput!$B$20:$AK$197,Y$6,FALSE)</f>
        <v>492480</v>
      </c>
      <c r="Z98" s="205">
        <f>VLOOKUP($B98,[1]RevReqInput!$B$20:$AK$197,Z$6,FALSE)</f>
        <v>0</v>
      </c>
      <c r="AA98" s="205">
        <f>VLOOKUP($B98,[1]RevReqInput!$B$20:$AK$197,AA$6,FALSE)</f>
        <v>0</v>
      </c>
      <c r="AB98" s="205">
        <f>VLOOKUP($B98,[1]RevReqInput!$B$20:$AK$197,AB$6,FALSE)</f>
        <v>0</v>
      </c>
      <c r="AC98" s="205">
        <f>VLOOKUP($B98,[1]RevReqInput!$B$20:$AK$197,AC$6,FALSE)</f>
        <v>0</v>
      </c>
      <c r="AD98" s="205">
        <f>VLOOKUP($B98,[1]RevReqInput!$B$20:$AK$197,AD$6,FALSE)</f>
        <v>0</v>
      </c>
      <c r="AE98" s="205">
        <f>VLOOKUP($B98,[1]RevReqInput!$B$20:$AK$197,AE$6,FALSE)</f>
        <v>0</v>
      </c>
      <c r="AF98" s="205">
        <f>VLOOKUP($B98,[1]RevReqInput!$B$20:$AK$197,AF$6,FALSE)</f>
        <v>0</v>
      </c>
      <c r="AG98" s="205">
        <f>VLOOKUP($B98,[1]RevReqInput!$B$20:$AK$197,AG$6,FALSE)</f>
        <v>0</v>
      </c>
      <c r="AH98" s="205">
        <f>VLOOKUP($B98,[1]RevReqInput!$B$20:$AK$197,AH$6,FALSE)</f>
        <v>0</v>
      </c>
      <c r="AI98" s="205">
        <f>VLOOKUP($B98,[1]RevReqInput!$B$20:$AK$197,AI$6,FALSE)</f>
        <v>6172.9081369446421</v>
      </c>
      <c r="AJ98" s="8">
        <f t="shared" si="36"/>
        <v>510828.13537292916</v>
      </c>
      <c r="AK98" s="8">
        <f t="shared" si="37"/>
        <v>510828.13537292898</v>
      </c>
      <c r="AL98">
        <f t="shared" si="7"/>
        <v>19.600000000000001</v>
      </c>
      <c r="AM98" s="47">
        <f t="shared" si="34"/>
        <v>2</v>
      </c>
      <c r="AN98" s="8">
        <f>AJ98-RevReqSumR!W98</f>
        <v>0</v>
      </c>
      <c r="AO98" s="8">
        <f t="shared" si="9"/>
        <v>0</v>
      </c>
      <c r="AP98" s="8">
        <f t="shared" si="10"/>
        <v>0</v>
      </c>
      <c r="AQ98" s="8">
        <f t="shared" si="11"/>
        <v>0</v>
      </c>
      <c r="AR98" s="8">
        <f t="shared" si="12"/>
        <v>53089613.659999996</v>
      </c>
      <c r="AS98" s="8">
        <v>0</v>
      </c>
      <c r="AU98" s="8">
        <f t="shared" si="13"/>
        <v>238545</v>
      </c>
      <c r="AV98" s="8">
        <f t="shared" si="14"/>
        <v>44475.66</v>
      </c>
      <c r="AW98" s="8">
        <f t="shared" si="15"/>
        <v>53372634.319999993</v>
      </c>
      <c r="AX98" s="8">
        <f t="shared" si="16"/>
        <v>0</v>
      </c>
      <c r="AZ98" s="8">
        <f t="shared" si="52"/>
        <v>27394305.154254802</v>
      </c>
      <c r="BA98" s="8">
        <f t="shared" si="52"/>
        <v>678259.43693855999</v>
      </c>
      <c r="BB98" s="8">
        <f t="shared" si="52"/>
        <v>25300069.728806634</v>
      </c>
      <c r="BC98" s="8">
        <f t="shared" si="18"/>
        <v>53372634.319999993</v>
      </c>
      <c r="BD98" s="8">
        <f t="shared" si="19"/>
        <v>0</v>
      </c>
      <c r="BF98" s="8">
        <f t="shared" si="46"/>
        <v>1000926.7853729292</v>
      </c>
      <c r="BG98" s="8">
        <f t="shared" si="47"/>
        <v>502056.74888259568</v>
      </c>
      <c r="BH98" s="8">
        <f t="shared" si="48"/>
        <v>0</v>
      </c>
      <c r="BI98" s="8">
        <f t="shared" si="49"/>
        <v>502056.74888259568</v>
      </c>
      <c r="BJ98" s="8">
        <f t="shared" si="50"/>
        <v>498870.0364903335</v>
      </c>
      <c r="BK98" s="8">
        <f t="shared" si="51"/>
        <v>0</v>
      </c>
      <c r="BL98" s="8">
        <f>BU98*WACC!$H$9/12</f>
        <v>141708.43213731449</v>
      </c>
      <c r="BM98" s="8">
        <f t="shared" si="38"/>
        <v>357161.60435301904</v>
      </c>
      <c r="BN98" s="8">
        <f t="shared" si="39"/>
        <v>146736.27353239435</v>
      </c>
      <c r="BO98" s="8">
        <f t="shared" si="40"/>
        <v>210425.33082062469</v>
      </c>
      <c r="BP98" s="8">
        <f>BU98*WACC!$H$10/12</f>
        <v>2871.1373221828585</v>
      </c>
      <c r="BQ98" s="8">
        <f t="shared" si="41"/>
        <v>207554.19349844183</v>
      </c>
      <c r="BR98" s="8"/>
      <c r="BS98" s="8">
        <f t="shared" si="42"/>
        <v>498870.0364903335</v>
      </c>
      <c r="BT98" s="8">
        <f t="shared" si="43"/>
        <v>498870.03649033332</v>
      </c>
      <c r="BU98" s="8">
        <f t="shared" si="44"/>
        <v>53900155.669999987</v>
      </c>
      <c r="BV98" s="8">
        <f>BU98*WACC!$H$11/12</f>
        <v>207594.79887073755</v>
      </c>
      <c r="BW98" s="8">
        <f t="shared" si="45"/>
        <v>40.605372295714915</v>
      </c>
    </row>
    <row r="99" spans="1:75" hidden="1" outlineLevel="1" x14ac:dyDescent="0.2">
      <c r="A99">
        <f t="shared" si="4"/>
        <v>2016</v>
      </c>
      <c r="B99" s="49">
        <v>42491</v>
      </c>
      <c r="C99" s="205">
        <f>VLOOKUP($B99,[1]RevReqInput!$B$20:$AK$197,C$6,FALSE)</f>
        <v>0</v>
      </c>
      <c r="D99" s="205">
        <f>VLOOKUP($B99,[1]RevReqInput!$B$20:$AK$197,D$6,FALSE)</f>
        <v>0</v>
      </c>
      <c r="E99" s="205">
        <f>VLOOKUP($B99,[1]RevReqInput!$B$20:$AK$197,E$6,FALSE)</f>
        <v>491931.40084199986</v>
      </c>
      <c r="F99" s="205">
        <f>VLOOKUP($B99,[1]RevReqInput!$B$20:$AK$197,F$6,FALSE)</f>
        <v>0</v>
      </c>
      <c r="G99" s="205">
        <f>VLOOKUP($B99,[1]RevReqInput!$B$20:$AK$197,G$6,FALSE)</f>
        <v>3959.400842</v>
      </c>
      <c r="H99" s="205">
        <f>VLOOKUP($B99,[1]RevReqInput!$B$20:$AK$197,H$6,FALSE)</f>
        <v>487971.99999999988</v>
      </c>
      <c r="I99" s="205">
        <f>VLOOKUP($B99,[1]RevReqInput!$B$20:$AK$197,I$6,FALSE)</f>
        <v>482389.28999999986</v>
      </c>
      <c r="J99" s="205">
        <f>VLOOKUP($B99,[1]RevReqInput!$B$20:$AK$197,J$6,FALSE)</f>
        <v>5582.7100000000037</v>
      </c>
      <c r="K99" s="205">
        <f>VLOOKUP($B99,[1]RevReqInput!$B$20:$AK$197,K$6,FALSE)</f>
        <v>1025525</v>
      </c>
      <c r="L99" s="205">
        <f>VLOOKUP($B99,[1]RevReqInput!$B$20:$AK$197,L$6,FALSE)</f>
        <v>0</v>
      </c>
      <c r="M99" s="205">
        <f>VLOOKUP($B99,[1]RevReqInput!$B$20:$AK$197,M$6,FALSE)</f>
        <v>530747.1</v>
      </c>
      <c r="N99" s="205">
        <f>VLOOKUP($B99,[1]RevReqInput!$B$20:$AK$197,N$6,FALSE)</f>
        <v>494777.90000000008</v>
      </c>
      <c r="O99" s="205">
        <f>VLOOKUP($B99,[1]RevReqInput!$B$20:$AK$197,O$6,FALSE)</f>
        <v>1700.5600000000002</v>
      </c>
      <c r="P99" s="205">
        <f>VLOOKUP($B99,[1]RevReqInput!$B$20:$AK$197,P$6,FALSE)</f>
        <v>52594835.759999983</v>
      </c>
      <c r="Q99" s="205">
        <f>VLOOKUP($B99,[1]RevReqInput!$B$20:$AK$197,Q$6,FALSE)</f>
        <v>52596536.319999985</v>
      </c>
      <c r="R99" s="205">
        <f>VLOOKUP($B99,[1]RevReqInput!$B$20:$AK$197,R$6,FALSE)</f>
        <v>334645</v>
      </c>
      <c r="S99" s="205">
        <f>VLOOKUP($B99,[1]RevReqInput!$B$20:$AK$197,S$6,FALSE)</f>
        <v>0</v>
      </c>
      <c r="T99" s="205">
        <f>VLOOKUP($B99,[1]RevReqInput!$B$20:$AK$197,T$6,FALSE)</f>
        <v>0</v>
      </c>
      <c r="U99" s="205">
        <f>VLOOKUP($B99,[1]RevReqInput!$B$20:$AK$197,U$6,FALSE)</f>
        <v>573190</v>
      </c>
      <c r="V99" s="205">
        <f>VLOOKUP($B99,[1]RevReqInput!$B$20:$AK$197,V$6,FALSE)</f>
        <v>2352.7449150684934</v>
      </c>
      <c r="W99" s="205">
        <f>VLOOKUP($B99,[1]RevReqInput!$B$20:$AK$197,W$6,FALSE)</f>
        <v>0</v>
      </c>
      <c r="X99" s="205">
        <f>VLOOKUP($B99,[1]RevReqInput!$B$20:$AK$197,X$6,FALSE)</f>
        <v>0</v>
      </c>
      <c r="Y99" s="205">
        <f>VLOOKUP($B99,[1]RevReqInput!$B$20:$AK$197,Y$6,FALSE)</f>
        <v>690880</v>
      </c>
      <c r="Z99" s="205">
        <f>VLOOKUP($B99,[1]RevReqInput!$B$20:$AK$197,Z$6,FALSE)</f>
        <v>0</v>
      </c>
      <c r="AA99" s="205">
        <f>VLOOKUP($B99,[1]RevReqInput!$B$20:$AK$197,AA$6,FALSE)</f>
        <v>0</v>
      </c>
      <c r="AB99" s="205">
        <f>VLOOKUP($B99,[1]RevReqInput!$B$20:$AK$197,AB$6,FALSE)</f>
        <v>0</v>
      </c>
      <c r="AC99" s="205">
        <f>VLOOKUP($B99,[1]RevReqInput!$B$20:$AK$197,AC$6,FALSE)</f>
        <v>0</v>
      </c>
      <c r="AD99" s="205">
        <f>VLOOKUP($B99,[1]RevReqInput!$B$20:$AK$197,AD$6,FALSE)</f>
        <v>0</v>
      </c>
      <c r="AE99" s="205">
        <f>VLOOKUP($B99,[1]RevReqInput!$B$20:$AK$197,AE$6,FALSE)</f>
        <v>0</v>
      </c>
      <c r="AF99" s="205">
        <f>VLOOKUP($B99,[1]RevReqInput!$B$20:$AK$197,AF$6,FALSE)</f>
        <v>0</v>
      </c>
      <c r="AG99" s="205">
        <f>VLOOKUP($B99,[1]RevReqInput!$B$20:$AK$197,AG$6,FALSE)</f>
        <v>0</v>
      </c>
      <c r="AH99" s="205">
        <f>VLOOKUP($B99,[1]RevReqInput!$B$20:$AK$197,AH$6,FALSE)</f>
        <v>0</v>
      </c>
      <c r="AI99" s="205">
        <f>VLOOKUP($B99,[1]RevReqInput!$B$20:$AK$197,AI$6,FALSE)</f>
        <v>6172.9081369446421</v>
      </c>
      <c r="AJ99" s="8">
        <f t="shared" si="36"/>
        <v>703365.05389401317</v>
      </c>
      <c r="AK99" s="8">
        <f t="shared" si="37"/>
        <v>703365.05389401317</v>
      </c>
      <c r="AL99">
        <f t="shared" si="7"/>
        <v>19.8</v>
      </c>
      <c r="AM99" s="47">
        <f t="shared" si="34"/>
        <v>2</v>
      </c>
      <c r="AN99" s="8">
        <f>AJ99-RevReqSumR!W99</f>
        <v>0</v>
      </c>
      <c r="AO99" s="8">
        <f t="shared" ref="AO99:AO162" si="53">Z99</f>
        <v>0</v>
      </c>
      <c r="AP99" s="8">
        <f t="shared" ref="AP99:AP162" si="54">AB99</f>
        <v>0</v>
      </c>
      <c r="AQ99" s="8">
        <f t="shared" ref="AQ99:AQ162" si="55">AC99</f>
        <v>0</v>
      </c>
      <c r="AR99" s="8">
        <f t="shared" ref="AR99:AR162" si="56">P99</f>
        <v>52594835.759999983</v>
      </c>
      <c r="AS99" s="8">
        <v>0</v>
      </c>
      <c r="AU99" s="8">
        <f t="shared" ref="AU99:AU162" si="57">U99</f>
        <v>573190</v>
      </c>
      <c r="AV99" s="8">
        <f t="shared" ref="AV99:AV162" si="58">O99</f>
        <v>1700.5600000000002</v>
      </c>
      <c r="AW99" s="8">
        <f t="shared" ref="AW99:AW162" si="59">AQ99+AR99+AS99+AT99+AU99+AV99</f>
        <v>53169726.319999985</v>
      </c>
      <c r="AX99" s="8">
        <f t="shared" ref="AX99:AX162" si="60">AF99</f>
        <v>0</v>
      </c>
      <c r="AZ99" s="8">
        <f t="shared" si="52"/>
        <v>27290159.579634797</v>
      </c>
      <c r="BA99" s="8">
        <f t="shared" si="52"/>
        <v>675680.88207455981</v>
      </c>
      <c r="BB99" s="8">
        <f t="shared" si="52"/>
        <v>25203885.858290631</v>
      </c>
      <c r="BC99" s="8">
        <f t="shared" ref="BC99:BC162" si="61">AX99+AZ99+BA99+BB99</f>
        <v>53169726.319999993</v>
      </c>
      <c r="BD99" s="8">
        <f t="shared" si="19"/>
        <v>0</v>
      </c>
      <c r="BF99" s="8">
        <f t="shared" si="46"/>
        <v>1191337.0538940132</v>
      </c>
      <c r="BG99" s="8">
        <f t="shared" si="47"/>
        <v>697052.90813694464</v>
      </c>
      <c r="BH99" s="8">
        <f t="shared" si="48"/>
        <v>0</v>
      </c>
      <c r="BI99" s="8">
        <f t="shared" si="49"/>
        <v>697052.90813694464</v>
      </c>
      <c r="BJ99" s="8">
        <f t="shared" si="50"/>
        <v>494284.14575706853</v>
      </c>
      <c r="BK99" s="8">
        <f t="shared" si="51"/>
        <v>0</v>
      </c>
      <c r="BL99" s="8">
        <f>BU99*WACC!$H$9/12</f>
        <v>140321.53032788119</v>
      </c>
      <c r="BM99" s="8">
        <f t="shared" si="38"/>
        <v>353962.61542918731</v>
      </c>
      <c r="BN99" s="8">
        <f t="shared" si="39"/>
        <v>145422.00092292731</v>
      </c>
      <c r="BO99" s="8">
        <f t="shared" si="40"/>
        <v>208540.61450626</v>
      </c>
      <c r="BP99" s="8">
        <f>BU99*WACC!$H$10/12</f>
        <v>2843.0374731674638</v>
      </c>
      <c r="BQ99" s="8">
        <f t="shared" si="41"/>
        <v>205697.57703309253</v>
      </c>
      <c r="BR99" s="8"/>
      <c r="BS99" s="8">
        <f t="shared" si="42"/>
        <v>494284.14575706853</v>
      </c>
      <c r="BT99" s="8">
        <f t="shared" si="43"/>
        <v>494284.14575706836</v>
      </c>
      <c r="BU99" s="8">
        <f t="shared" si="44"/>
        <v>53372634.319999993</v>
      </c>
      <c r="BV99" s="8">
        <f>BU99*WACC!$H$11/12</f>
        <v>205563.06654655395</v>
      </c>
      <c r="BW99" s="8">
        <f t="shared" si="45"/>
        <v>-134.51048653858015</v>
      </c>
    </row>
    <row r="100" spans="1:75" hidden="1" outlineLevel="1" x14ac:dyDescent="0.2">
      <c r="A100">
        <f t="shared" si="4"/>
        <v>2016</v>
      </c>
      <c r="B100" s="49">
        <v>42522</v>
      </c>
      <c r="C100" s="205">
        <f>VLOOKUP($B100,[1]RevReqInput!$B$20:$AK$197,C$6,FALSE)</f>
        <v>0</v>
      </c>
      <c r="D100" s="205">
        <f>VLOOKUP($B100,[1]RevReqInput!$B$20:$AK$197,D$6,FALSE)</f>
        <v>0</v>
      </c>
      <c r="E100" s="205">
        <f>VLOOKUP($B100,[1]RevReqInput!$B$20:$AK$197,E$6,FALSE)</f>
        <v>486954.58837791672</v>
      </c>
      <c r="F100" s="205">
        <f>VLOOKUP($B100,[1]RevReqInput!$B$20:$AK$197,F$6,FALSE)</f>
        <v>0</v>
      </c>
      <c r="G100" s="205">
        <f>VLOOKUP($B100,[1]RevReqInput!$B$20:$AK$197,G$6,FALSE)</f>
        <v>3843.9883779166657</v>
      </c>
      <c r="H100" s="205">
        <f>VLOOKUP($B100,[1]RevReqInput!$B$20:$AK$197,H$6,FALSE)</f>
        <v>483110.60000000003</v>
      </c>
      <c r="I100" s="205">
        <f>VLOOKUP($B100,[1]RevReqInput!$B$20:$AK$197,I$6,FALSE)</f>
        <v>477690.65</v>
      </c>
      <c r="J100" s="205">
        <f>VLOOKUP($B100,[1]RevReqInput!$B$20:$AK$197,J$6,FALSE)</f>
        <v>5419.9499999999953</v>
      </c>
      <c r="K100" s="205">
        <f>VLOOKUP($B100,[1]RevReqInput!$B$20:$AK$197,K$6,FALSE)</f>
        <v>1158050</v>
      </c>
      <c r="L100" s="205">
        <f>VLOOKUP($B100,[1]RevReqInput!$B$20:$AK$197,L$6,FALSE)</f>
        <v>0</v>
      </c>
      <c r="M100" s="205">
        <f>VLOOKUP($B100,[1]RevReqInput!$B$20:$AK$197,M$6,FALSE)</f>
        <v>483495.06</v>
      </c>
      <c r="N100" s="205">
        <f>VLOOKUP($B100,[1]RevReqInput!$B$20:$AK$197,N$6,FALSE)</f>
        <v>674554.93999999971</v>
      </c>
      <c r="O100" s="205">
        <f>VLOOKUP($B100,[1]RevReqInput!$B$20:$AK$197,O$6,FALSE)</f>
        <v>1316.1</v>
      </c>
      <c r="P100" s="205">
        <f>VLOOKUP($B100,[1]RevReqInput!$B$20:$AK$197,P$6,FALSE)</f>
        <v>51920280.820000023</v>
      </c>
      <c r="Q100" s="205">
        <f>VLOOKUP($B100,[1]RevReqInput!$B$20:$AK$197,Q$6,FALSE)</f>
        <v>51921596.920000017</v>
      </c>
      <c r="R100" s="205">
        <f>VLOOKUP($B100,[1]RevReqInput!$B$20:$AK$197,R$6,FALSE)</f>
        <v>377890</v>
      </c>
      <c r="S100" s="205">
        <f>VLOOKUP($B100,[1]RevReqInput!$B$20:$AK$197,S$6,FALSE)</f>
        <v>0</v>
      </c>
      <c r="T100" s="205">
        <f>VLOOKUP($B100,[1]RevReqInput!$B$20:$AK$197,T$6,FALSE)</f>
        <v>0</v>
      </c>
      <c r="U100" s="205">
        <f>VLOOKUP($B100,[1]RevReqInput!$B$20:$AK$197,U$6,FALSE)</f>
        <v>951080</v>
      </c>
      <c r="V100" s="205">
        <f>VLOOKUP($B100,[1]RevReqInput!$B$20:$AK$197,V$6,FALSE)</f>
        <v>5349.1119150684926</v>
      </c>
      <c r="W100" s="205">
        <f>VLOOKUP($B100,[1]RevReqInput!$B$20:$AK$197,W$6,FALSE)</f>
        <v>0</v>
      </c>
      <c r="X100" s="205">
        <f>VLOOKUP($B100,[1]RevReqInput!$B$20:$AK$197,X$6,FALSE)</f>
        <v>0</v>
      </c>
      <c r="Y100" s="205">
        <f>VLOOKUP($B100,[1]RevReqInput!$B$20:$AK$197,Y$6,FALSE)</f>
        <v>780160</v>
      </c>
      <c r="Z100" s="205">
        <f>VLOOKUP($B100,[1]RevReqInput!$B$20:$AK$197,Z$6,FALSE)</f>
        <v>0</v>
      </c>
      <c r="AA100" s="205">
        <f>VLOOKUP($B100,[1]RevReqInput!$B$20:$AK$197,AA$6,FALSE)</f>
        <v>0</v>
      </c>
      <c r="AB100" s="205">
        <f>VLOOKUP($B100,[1]RevReqInput!$B$20:$AK$197,AB$6,FALSE)</f>
        <v>0</v>
      </c>
      <c r="AC100" s="205">
        <f>VLOOKUP($B100,[1]RevReqInput!$B$20:$AK$197,AC$6,FALSE)</f>
        <v>0</v>
      </c>
      <c r="AD100" s="205">
        <f>VLOOKUP($B100,[1]RevReqInput!$B$20:$AK$197,AD$6,FALSE)</f>
        <v>0</v>
      </c>
      <c r="AE100" s="205">
        <f>VLOOKUP($B100,[1]RevReqInput!$B$20:$AK$197,AE$6,FALSE)</f>
        <v>0</v>
      </c>
      <c r="AF100" s="205">
        <f>VLOOKUP($B100,[1]RevReqInput!$B$20:$AK$197,AF$6,FALSE)</f>
        <v>0</v>
      </c>
      <c r="AG100" s="205">
        <f>VLOOKUP($B100,[1]RevReqInput!$B$20:$AK$197,AG$6,FALSE)</f>
        <v>0</v>
      </c>
      <c r="AH100" s="205">
        <f>VLOOKUP($B100,[1]RevReqInput!$B$20:$AK$197,AH$6,FALSE)</f>
        <v>0</v>
      </c>
      <c r="AI100" s="205">
        <f>VLOOKUP($B100,[1]RevReqInput!$B$20:$AK$197,AI$6,FALSE)</f>
        <v>6172.9081369446421</v>
      </c>
      <c r="AJ100" s="8">
        <f t="shared" si="36"/>
        <v>795526.0084299295</v>
      </c>
      <c r="AK100" s="8">
        <f t="shared" si="37"/>
        <v>795526.00842992985</v>
      </c>
      <c r="AL100">
        <f t="shared" si="7"/>
        <v>20</v>
      </c>
      <c r="AM100" s="47">
        <f t="shared" si="34"/>
        <v>2</v>
      </c>
      <c r="AN100" s="8">
        <f>AJ100-RevReqSumR!W100</f>
        <v>0</v>
      </c>
      <c r="AO100" s="8">
        <f t="shared" si="53"/>
        <v>0</v>
      </c>
      <c r="AP100" s="8">
        <f t="shared" si="54"/>
        <v>0</v>
      </c>
      <c r="AQ100" s="8">
        <f t="shared" si="55"/>
        <v>0</v>
      </c>
      <c r="AR100" s="8">
        <f t="shared" si="56"/>
        <v>51920280.820000023</v>
      </c>
      <c r="AS100" s="8">
        <v>0</v>
      </c>
      <c r="AU100" s="8">
        <f t="shared" si="57"/>
        <v>951080</v>
      </c>
      <c r="AV100" s="8">
        <f t="shared" si="58"/>
        <v>1316.1</v>
      </c>
      <c r="AW100" s="8">
        <f t="shared" si="59"/>
        <v>52872676.920000024</v>
      </c>
      <c r="AX100" s="8">
        <f t="shared" si="60"/>
        <v>0</v>
      </c>
      <c r="AZ100" s="8">
        <f t="shared" si="52"/>
        <v>27137694.519343816</v>
      </c>
      <c r="BA100" s="8">
        <f t="shared" si="52"/>
        <v>671905.97829936037</v>
      </c>
      <c r="BB100" s="8">
        <f t="shared" si="52"/>
        <v>25063076.422356851</v>
      </c>
      <c r="BC100" s="8">
        <f t="shared" si="61"/>
        <v>52872676.920000032</v>
      </c>
      <c r="BD100" s="8">
        <f t="shared" ref="BD100:BD163" si="62">AW100-BC100</f>
        <v>0</v>
      </c>
      <c r="BF100" s="8">
        <f t="shared" si="46"/>
        <v>1278636.6084299295</v>
      </c>
      <c r="BG100" s="8">
        <f t="shared" si="47"/>
        <v>786332.90813694464</v>
      </c>
      <c r="BH100" s="8">
        <f t="shared" si="48"/>
        <v>0</v>
      </c>
      <c r="BI100" s="8">
        <f t="shared" si="49"/>
        <v>786332.90813694464</v>
      </c>
      <c r="BJ100" s="8">
        <f t="shared" si="50"/>
        <v>492303.70029298484</v>
      </c>
      <c r="BK100" s="8">
        <f t="shared" si="51"/>
        <v>0</v>
      </c>
      <c r="BL100" s="8">
        <f>BU100*WACC!$H$9/12</f>
        <v>139788.06666361718</v>
      </c>
      <c r="BM100" s="8">
        <f t="shared" si="38"/>
        <v>352515.63362936769</v>
      </c>
      <c r="BN100" s="8">
        <f t="shared" si="39"/>
        <v>144827.52292028943</v>
      </c>
      <c r="BO100" s="8">
        <f t="shared" si="40"/>
        <v>207688.11070907826</v>
      </c>
      <c r="BP100" s="8">
        <f>BU100*WACC!$H$10/12</f>
        <v>2832.2290306958635</v>
      </c>
      <c r="BQ100" s="8">
        <f t="shared" si="41"/>
        <v>204855.8816783824</v>
      </c>
      <c r="BR100" s="8"/>
      <c r="BS100" s="8">
        <f t="shared" si="42"/>
        <v>492303.70029298484</v>
      </c>
      <c r="BT100" s="8">
        <f t="shared" si="43"/>
        <v>492303.70029298519</v>
      </c>
      <c r="BU100" s="8">
        <f t="shared" si="44"/>
        <v>53169726.319999985</v>
      </c>
      <c r="BV100" s="8">
        <f>BU100*WACC!$H$11/12</f>
        <v>204781.57259861138</v>
      </c>
      <c r="BW100" s="8">
        <f t="shared" si="45"/>
        <v>-74.309079771017423</v>
      </c>
    </row>
    <row r="101" spans="1:75" hidden="1" outlineLevel="1" x14ac:dyDescent="0.2">
      <c r="A101">
        <f t="shared" si="4"/>
        <v>2016</v>
      </c>
      <c r="B101" s="49">
        <v>42552</v>
      </c>
      <c r="C101" s="205">
        <f>VLOOKUP($B101,[1]RevReqInput!$B$20:$AK$197,C$6,FALSE)</f>
        <v>0</v>
      </c>
      <c r="D101" s="205">
        <f>VLOOKUP($B101,[1]RevReqInput!$B$20:$AK$197,D$6,FALSE)</f>
        <v>0</v>
      </c>
      <c r="E101" s="205">
        <f>VLOOKUP($B101,[1]RevReqInput!$B$20:$AK$197,E$6,FALSE)</f>
        <v>480705.81876916671</v>
      </c>
      <c r="F101" s="205">
        <f>VLOOKUP($B101,[1]RevReqInput!$B$20:$AK$197,F$6,FALSE)</f>
        <v>0</v>
      </c>
      <c r="G101" s="205">
        <f>VLOOKUP($B101,[1]RevReqInput!$B$20:$AK$197,G$6,FALSE)</f>
        <v>3700.5787691666665</v>
      </c>
      <c r="H101" s="205">
        <f>VLOOKUP($B101,[1]RevReqInput!$B$20:$AK$197,H$6,FALSE)</f>
        <v>477005.24000000005</v>
      </c>
      <c r="I101" s="205">
        <f>VLOOKUP($B101,[1]RevReqInput!$B$20:$AK$197,I$6,FALSE)</f>
        <v>471787.42000000004</v>
      </c>
      <c r="J101" s="205">
        <f>VLOOKUP($B101,[1]RevReqInput!$B$20:$AK$197,J$6,FALSE)</f>
        <v>5217.8199999999961</v>
      </c>
      <c r="K101" s="205">
        <f>VLOOKUP($B101,[1]RevReqInput!$B$20:$AK$197,K$6,FALSE)</f>
        <v>1380748.02</v>
      </c>
      <c r="L101" s="205">
        <f>VLOOKUP($B101,[1]RevReqInput!$B$20:$AK$197,L$6,FALSE)</f>
        <v>0</v>
      </c>
      <c r="M101" s="205">
        <f>VLOOKUP($B101,[1]RevReqInput!$B$20:$AK$197,M$6,FALSE)</f>
        <v>477588.16000000003</v>
      </c>
      <c r="N101" s="205">
        <f>VLOOKUP($B101,[1]RevReqInput!$B$20:$AK$197,N$6,FALSE)</f>
        <v>903159.85999999987</v>
      </c>
      <c r="O101" s="205">
        <f>VLOOKUP($B101,[1]RevReqInput!$B$20:$AK$197,O$6,FALSE)</f>
        <v>733.18000000000006</v>
      </c>
      <c r="P101" s="205">
        <f>VLOOKUP($B101,[1]RevReqInput!$B$20:$AK$197,P$6,FALSE)</f>
        <v>51017120.960000001</v>
      </c>
      <c r="Q101" s="205">
        <f>VLOOKUP($B101,[1]RevReqInput!$B$20:$AK$197,Q$6,FALSE)</f>
        <v>51017854.140000001</v>
      </c>
      <c r="R101" s="205">
        <f>VLOOKUP($B101,[1]RevReqInput!$B$20:$AK$197,R$6,FALSE)</f>
        <v>450585</v>
      </c>
      <c r="S101" s="205">
        <f>VLOOKUP($B101,[1]RevReqInput!$B$20:$AK$197,S$6,FALSE)</f>
        <v>951080</v>
      </c>
      <c r="T101" s="205">
        <f>VLOOKUP($B101,[1]RevReqInput!$B$20:$AK$197,T$6,FALSE)</f>
        <v>0</v>
      </c>
      <c r="U101" s="205">
        <f>VLOOKUP($B101,[1]RevReqInput!$B$20:$AK$197,U$6,FALSE)</f>
        <v>450585</v>
      </c>
      <c r="V101" s="205">
        <f>VLOOKUP($B101,[1]RevReqInput!$B$20:$AK$197,V$6,FALSE)</f>
        <v>8821.9442013698626</v>
      </c>
      <c r="W101" s="205">
        <f>VLOOKUP($B101,[1]RevReqInput!$B$20:$AK$197,W$6,FALSE)</f>
        <v>4152.3989984435275</v>
      </c>
      <c r="X101" s="205">
        <f>VLOOKUP($B101,[1]RevReqInput!$B$20:$AK$197,X$6,FALSE)</f>
        <v>0</v>
      </c>
      <c r="Y101" s="205">
        <f>VLOOKUP($B101,[1]RevReqInput!$B$20:$AK$197,Y$6,FALSE)</f>
        <v>930163.02</v>
      </c>
      <c r="Z101" s="205">
        <f>VLOOKUP($B101,[1]RevReqInput!$B$20:$AK$197,Z$6,FALSE)</f>
        <v>0</v>
      </c>
      <c r="AA101" s="205">
        <f>VLOOKUP($B101,[1]RevReqInput!$B$20:$AK$197,AA$6,FALSE)</f>
        <v>0</v>
      </c>
      <c r="AB101" s="205">
        <f>VLOOKUP($B101,[1]RevReqInput!$B$20:$AK$197,AB$6,FALSE)</f>
        <v>0</v>
      </c>
      <c r="AC101" s="205">
        <f>VLOOKUP($B101,[1]RevReqInput!$B$20:$AK$197,AC$6,FALSE)</f>
        <v>0</v>
      </c>
      <c r="AD101" s="205">
        <f>VLOOKUP($B101,[1]RevReqInput!$B$20:$AK$197,AD$6,FALSE)</f>
        <v>0</v>
      </c>
      <c r="AE101" s="205">
        <f>VLOOKUP($B101,[1]RevReqInput!$B$20:$AK$197,AE$6,FALSE)</f>
        <v>0</v>
      </c>
      <c r="AF101" s="205">
        <f>VLOOKUP($B101,[1]RevReqInput!$B$20:$AK$197,AF$6,FALSE)</f>
        <v>0</v>
      </c>
      <c r="AG101" s="205">
        <f>VLOOKUP($B101,[1]RevReqInput!$B$20:$AK$197,AG$6,FALSE)</f>
        <v>0</v>
      </c>
      <c r="AH101" s="205">
        <f>VLOOKUP($B101,[1]RevReqInput!$B$20:$AK$197,AH$6,FALSE)</f>
        <v>0</v>
      </c>
      <c r="AI101" s="205">
        <f>VLOOKUP($B101,[1]RevReqInput!$B$20:$AK$197,AI$6,FALSE)</f>
        <v>6172.9081369446421</v>
      </c>
      <c r="AJ101" s="8">
        <f t="shared" si="36"/>
        <v>953010.85010592465</v>
      </c>
      <c r="AK101" s="8">
        <f t="shared" si="37"/>
        <v>953010.85010592476</v>
      </c>
      <c r="AL101">
        <f t="shared" si="7"/>
        <v>20.2</v>
      </c>
      <c r="AM101" s="47">
        <f t="shared" si="34"/>
        <v>1</v>
      </c>
      <c r="AN101" s="8">
        <f>AJ101-RevReqSumR!W101</f>
        <v>0</v>
      </c>
      <c r="AO101" s="8">
        <f t="shared" si="53"/>
        <v>0</v>
      </c>
      <c r="AP101" s="8">
        <f t="shared" si="54"/>
        <v>0</v>
      </c>
      <c r="AQ101" s="8">
        <f t="shared" si="55"/>
        <v>0</v>
      </c>
      <c r="AR101" s="8">
        <f t="shared" si="56"/>
        <v>51017120.960000001</v>
      </c>
      <c r="AS101" s="8">
        <v>0</v>
      </c>
      <c r="AU101" s="8">
        <f t="shared" si="57"/>
        <v>450585</v>
      </c>
      <c r="AV101" s="8">
        <f t="shared" si="58"/>
        <v>733.18000000000006</v>
      </c>
      <c r="AW101" s="8">
        <f t="shared" si="59"/>
        <v>51468439.140000001</v>
      </c>
      <c r="AX101" s="8">
        <f t="shared" si="60"/>
        <v>0</v>
      </c>
      <c r="AZ101" s="8">
        <f t="shared" si="52"/>
        <v>26416948.415192105</v>
      </c>
      <c r="BA101" s="8">
        <f t="shared" si="52"/>
        <v>654060.92459111998</v>
      </c>
      <c r="BB101" s="8">
        <f t="shared" si="52"/>
        <v>24397429.800216779</v>
      </c>
      <c r="BC101" s="8">
        <f t="shared" si="61"/>
        <v>51468439.140000001</v>
      </c>
      <c r="BD101" s="8">
        <f t="shared" si="62"/>
        <v>0</v>
      </c>
      <c r="BF101" s="8">
        <f t="shared" si="46"/>
        <v>1430016.0901059248</v>
      </c>
      <c r="BG101" s="8">
        <f t="shared" si="47"/>
        <v>940488.32713538816</v>
      </c>
      <c r="BH101" s="8">
        <f t="shared" si="48"/>
        <v>0</v>
      </c>
      <c r="BI101" s="8">
        <f t="shared" si="49"/>
        <v>940488.32713538816</v>
      </c>
      <c r="BJ101" s="8">
        <f t="shared" si="50"/>
        <v>489527.7629705366</v>
      </c>
      <c r="BK101" s="8">
        <f t="shared" si="51"/>
        <v>0</v>
      </c>
      <c r="BL101" s="8">
        <f>BU101*WACC!$H$9/12</f>
        <v>139007.09666050543</v>
      </c>
      <c r="BM101" s="8">
        <f t="shared" si="38"/>
        <v>350520.6663100312</v>
      </c>
      <c r="BN101" s="8">
        <f t="shared" si="39"/>
        <v>144007.91054681322</v>
      </c>
      <c r="BO101" s="8">
        <f t="shared" si="40"/>
        <v>206512.75576321798</v>
      </c>
      <c r="BP101" s="8">
        <f>BU101*WACC!$H$10/12</f>
        <v>2816.4058923714856</v>
      </c>
      <c r="BQ101" s="8">
        <f t="shared" si="41"/>
        <v>203696.34987084649</v>
      </c>
      <c r="BR101" s="8"/>
      <c r="BS101" s="8">
        <f t="shared" si="42"/>
        <v>489527.7629705366</v>
      </c>
      <c r="BT101" s="8">
        <f t="shared" si="43"/>
        <v>489527.7629705366</v>
      </c>
      <c r="BU101" s="8">
        <f t="shared" si="44"/>
        <v>52872676.920000024</v>
      </c>
      <c r="BV101" s="8">
        <f>BU101*WACC!$H$11/12</f>
        <v>203637.49593164944</v>
      </c>
      <c r="BW101" s="8">
        <f t="shared" si="45"/>
        <v>-58.853939197055297</v>
      </c>
    </row>
    <row r="102" spans="1:75" hidden="1" outlineLevel="1" x14ac:dyDescent="0.2">
      <c r="A102">
        <f t="shared" si="4"/>
        <v>2016</v>
      </c>
      <c r="B102" s="49">
        <v>42583</v>
      </c>
      <c r="C102" s="205">
        <f>VLOOKUP($B102,[1]RevReqInput!$B$20:$AK$197,C$6,FALSE)</f>
        <v>0</v>
      </c>
      <c r="D102" s="205">
        <f>VLOOKUP($B102,[1]RevReqInput!$B$20:$AK$197,D$6,FALSE)</f>
        <v>0</v>
      </c>
      <c r="E102" s="205">
        <f>VLOOKUP($B102,[1]RevReqInput!$B$20:$AK$197,E$6,FALSE)</f>
        <v>472338.63129249995</v>
      </c>
      <c r="F102" s="205">
        <f>VLOOKUP($B102,[1]RevReqInput!$B$20:$AK$197,F$6,FALSE)</f>
        <v>0</v>
      </c>
      <c r="G102" s="205">
        <f>VLOOKUP($B102,[1]RevReqInput!$B$20:$AK$197,G$6,FALSE)</f>
        <v>3531.1412924999991</v>
      </c>
      <c r="H102" s="205">
        <f>VLOOKUP($B102,[1]RevReqInput!$B$20:$AK$197,H$6,FALSE)</f>
        <v>468807.48999999993</v>
      </c>
      <c r="I102" s="205">
        <f>VLOOKUP($B102,[1]RevReqInput!$B$20:$AK$197,I$6,FALSE)</f>
        <v>463828.63999999996</v>
      </c>
      <c r="J102" s="205">
        <f>VLOOKUP($B102,[1]RevReqInput!$B$20:$AK$197,J$6,FALSE)</f>
        <v>4978.8499999999995</v>
      </c>
      <c r="K102" s="205">
        <f>VLOOKUP($B102,[1]RevReqInput!$B$20:$AK$197,K$6,FALSE)</f>
        <v>1349881.2</v>
      </c>
      <c r="L102" s="205">
        <f>VLOOKUP($B102,[1]RevReqInput!$B$20:$AK$197,L$6,FALSE)</f>
        <v>0</v>
      </c>
      <c r="M102" s="205">
        <f>VLOOKUP($B102,[1]RevReqInput!$B$20:$AK$197,M$6,FALSE)</f>
        <v>468875.35</v>
      </c>
      <c r="N102" s="205">
        <f>VLOOKUP($B102,[1]RevReqInput!$B$20:$AK$197,N$6,FALSE)</f>
        <v>881005.85</v>
      </c>
      <c r="O102" s="205">
        <f>VLOOKUP($B102,[1]RevReqInput!$B$20:$AK$197,O$6,FALSE)</f>
        <v>665.31999999999994</v>
      </c>
      <c r="P102" s="205">
        <f>VLOOKUP($B102,[1]RevReqInput!$B$20:$AK$197,P$6,FALSE)</f>
        <v>50136115.109999999</v>
      </c>
      <c r="Q102" s="205">
        <f>VLOOKUP($B102,[1]RevReqInput!$B$20:$AK$197,Q$6,FALSE)</f>
        <v>50136780.43</v>
      </c>
      <c r="R102" s="205">
        <f>VLOOKUP($B102,[1]RevReqInput!$B$20:$AK$197,R$6,FALSE)</f>
        <v>440665</v>
      </c>
      <c r="S102" s="205">
        <f>VLOOKUP($B102,[1]RevReqInput!$B$20:$AK$197,S$6,FALSE)</f>
        <v>0</v>
      </c>
      <c r="T102" s="205">
        <f>VLOOKUP($B102,[1]RevReqInput!$B$20:$AK$197,T$6,FALSE)</f>
        <v>0</v>
      </c>
      <c r="U102" s="205">
        <f>VLOOKUP($B102,[1]RevReqInput!$B$20:$AK$197,U$6,FALSE)</f>
        <v>891250</v>
      </c>
      <c r="V102" s="205">
        <f>VLOOKUP($B102,[1]RevReqInput!$B$20:$AK$197,V$6,FALSE)</f>
        <v>4385.8018630136994</v>
      </c>
      <c r="W102" s="205">
        <f>VLOOKUP($B102,[1]RevReqInput!$B$20:$AK$197,W$6,FALSE)</f>
        <v>0</v>
      </c>
      <c r="X102" s="205">
        <f>VLOOKUP($B102,[1]RevReqInput!$B$20:$AK$197,X$6,FALSE)</f>
        <v>0</v>
      </c>
      <c r="Y102" s="205">
        <f>VLOOKUP($B102,[1]RevReqInput!$B$20:$AK$197,Y$6,FALSE)</f>
        <v>909216.2</v>
      </c>
      <c r="Z102" s="205">
        <f>VLOOKUP($B102,[1]RevReqInput!$B$20:$AK$197,Z$6,FALSE)</f>
        <v>0</v>
      </c>
      <c r="AA102" s="205">
        <f>VLOOKUP($B102,[1]RevReqInput!$B$20:$AK$197,AA$6,FALSE)</f>
        <v>0</v>
      </c>
      <c r="AB102" s="205">
        <f>VLOOKUP($B102,[1]RevReqInput!$B$20:$AK$197,AB$6,FALSE)</f>
        <v>0</v>
      </c>
      <c r="AC102" s="205">
        <f>VLOOKUP($B102,[1]RevReqInput!$B$20:$AK$197,AC$6,FALSE)</f>
        <v>0</v>
      </c>
      <c r="AD102" s="205">
        <f>VLOOKUP($B102,[1]RevReqInput!$B$20:$AK$197,AD$6,FALSE)</f>
        <v>0</v>
      </c>
      <c r="AE102" s="205">
        <f>VLOOKUP($B102,[1]RevReqInput!$B$20:$AK$197,AE$6,FALSE)</f>
        <v>0</v>
      </c>
      <c r="AF102" s="205">
        <f>VLOOKUP($B102,[1]RevReqInput!$B$20:$AK$197,AF$6,FALSE)</f>
        <v>0</v>
      </c>
      <c r="AG102" s="205">
        <f>VLOOKUP($B102,[1]RevReqInput!$B$20:$AK$197,AG$6,FALSE)</f>
        <v>0</v>
      </c>
      <c r="AH102" s="205">
        <f>VLOOKUP($B102,[1]RevReqInput!$B$20:$AK$197,AH$6,FALSE)</f>
        <v>0</v>
      </c>
      <c r="AI102" s="205">
        <f>VLOOKUP($B102,[1]RevReqInput!$B$20:$AK$197,AI$6,FALSE)</f>
        <v>6172.9081369446421</v>
      </c>
      <c r="AJ102" s="8">
        <f t="shared" si="36"/>
        <v>923306.05129245832</v>
      </c>
      <c r="AK102" s="8">
        <f t="shared" si="37"/>
        <v>923306.05129245832</v>
      </c>
      <c r="AL102">
        <f t="shared" si="7"/>
        <v>20.399999999999999</v>
      </c>
      <c r="AM102" s="47">
        <f t="shared" si="34"/>
        <v>2</v>
      </c>
      <c r="AN102" s="8">
        <f>AJ102-RevReqSumR!W102</f>
        <v>0</v>
      </c>
      <c r="AO102" s="8">
        <f t="shared" si="53"/>
        <v>0</v>
      </c>
      <c r="AP102" s="8">
        <f t="shared" si="54"/>
        <v>0</v>
      </c>
      <c r="AQ102" s="8">
        <f t="shared" si="55"/>
        <v>0</v>
      </c>
      <c r="AR102" s="8">
        <f t="shared" si="56"/>
        <v>50136115.109999999</v>
      </c>
      <c r="AS102" s="8">
        <v>0</v>
      </c>
      <c r="AU102" s="8">
        <f t="shared" si="57"/>
        <v>891250</v>
      </c>
      <c r="AV102" s="8">
        <f t="shared" si="58"/>
        <v>665.31999999999994</v>
      </c>
      <c r="AW102" s="8">
        <f t="shared" si="59"/>
        <v>51028030.43</v>
      </c>
      <c r="AX102" s="8">
        <f t="shared" si="60"/>
        <v>0</v>
      </c>
      <c r="AZ102" s="8">
        <f t="shared" si="52"/>
        <v>26190902.038653955</v>
      </c>
      <c r="BA102" s="8">
        <f t="shared" si="52"/>
        <v>648464.21070444002</v>
      </c>
      <c r="BB102" s="8">
        <f t="shared" si="52"/>
        <v>24188664.18064161</v>
      </c>
      <c r="BC102" s="8">
        <f t="shared" si="61"/>
        <v>51028030.430000007</v>
      </c>
      <c r="BD102" s="8">
        <f t="shared" si="62"/>
        <v>0</v>
      </c>
      <c r="BF102" s="8">
        <f t="shared" si="46"/>
        <v>1392113.5412924583</v>
      </c>
      <c r="BG102" s="8">
        <f t="shared" si="47"/>
        <v>915389.10813694459</v>
      </c>
      <c r="BH102" s="8">
        <f t="shared" si="48"/>
        <v>0</v>
      </c>
      <c r="BI102" s="8">
        <f t="shared" si="49"/>
        <v>915389.10813694459</v>
      </c>
      <c r="BJ102" s="8">
        <f t="shared" si="50"/>
        <v>476724.43315551372</v>
      </c>
      <c r="BK102" s="8">
        <f t="shared" si="51"/>
        <v>0</v>
      </c>
      <c r="BL102" s="8">
        <f>BU102*WACC!$H$9/12</f>
        <v>135315.22728316812</v>
      </c>
      <c r="BM102" s="8">
        <f t="shared" si="38"/>
        <v>341409.2058723456</v>
      </c>
      <c r="BN102" s="8">
        <f t="shared" si="39"/>
        <v>140264.55814059445</v>
      </c>
      <c r="BO102" s="8">
        <f t="shared" si="40"/>
        <v>201144.64773175115</v>
      </c>
      <c r="BP102" s="8">
        <f>BU102*WACC!$H$10/12</f>
        <v>2741.605375577778</v>
      </c>
      <c r="BQ102" s="8">
        <f t="shared" si="41"/>
        <v>198403.04235617336</v>
      </c>
      <c r="BR102" s="8"/>
      <c r="BS102" s="8">
        <f t="shared" si="42"/>
        <v>476724.43315551372</v>
      </c>
      <c r="BT102" s="8">
        <f t="shared" si="43"/>
        <v>476724.43315551366</v>
      </c>
      <c r="BU102" s="8">
        <f t="shared" si="44"/>
        <v>51468439.140000001</v>
      </c>
      <c r="BV102" s="8">
        <f>BU102*WACC!$H$11/12</f>
        <v>198229.11712676135</v>
      </c>
      <c r="BW102" s="8">
        <f t="shared" si="45"/>
        <v>-173.92522941200878</v>
      </c>
    </row>
    <row r="103" spans="1:75" hidden="1" outlineLevel="1" x14ac:dyDescent="0.2">
      <c r="A103">
        <f t="shared" si="4"/>
        <v>2016</v>
      </c>
      <c r="B103" s="49">
        <v>42614</v>
      </c>
      <c r="C103" s="205">
        <f>VLOOKUP($B103,[1]RevReqInput!$B$20:$AK$197,C$6,FALSE)</f>
        <v>0</v>
      </c>
      <c r="D103" s="205">
        <f>VLOOKUP($B103,[1]RevReqInput!$B$20:$AK$197,D$6,FALSE)</f>
        <v>0</v>
      </c>
      <c r="E103" s="205">
        <f>VLOOKUP($B103,[1]RevReqInput!$B$20:$AK$197,E$6,FALSE)</f>
        <v>464181.41309791652</v>
      </c>
      <c r="F103" s="205">
        <f>VLOOKUP($B103,[1]RevReqInput!$B$20:$AK$197,F$6,FALSE)</f>
        <v>0</v>
      </c>
      <c r="G103" s="205">
        <f>VLOOKUP($B103,[1]RevReqInput!$B$20:$AK$197,G$6,FALSE)</f>
        <v>3371.703097916668</v>
      </c>
      <c r="H103" s="205">
        <f>VLOOKUP($B103,[1]RevReqInput!$B$20:$AK$197,H$6,FALSE)</f>
        <v>460809.70999999985</v>
      </c>
      <c r="I103" s="205">
        <f>VLOOKUP($B103,[1]RevReqInput!$B$20:$AK$197,I$6,FALSE)</f>
        <v>456055.64999999985</v>
      </c>
      <c r="J103" s="205">
        <f>VLOOKUP($B103,[1]RevReqInput!$B$20:$AK$197,J$6,FALSE)</f>
        <v>4754.0599999999986</v>
      </c>
      <c r="K103" s="205">
        <f>VLOOKUP($B103,[1]RevReqInput!$B$20:$AK$197,K$6,FALSE)</f>
        <v>1337125</v>
      </c>
      <c r="L103" s="205">
        <f>VLOOKUP($B103,[1]RevReqInput!$B$20:$AK$197,L$6,FALSE)</f>
        <v>0</v>
      </c>
      <c r="M103" s="205">
        <f>VLOOKUP($B103,[1]RevReqInput!$B$20:$AK$197,M$6,FALSE)</f>
        <v>460878.51999999984</v>
      </c>
      <c r="N103" s="205">
        <f>VLOOKUP($B103,[1]RevReqInput!$B$20:$AK$197,N$6,FALSE)</f>
        <v>876246.4800000001</v>
      </c>
      <c r="O103" s="205">
        <f>VLOOKUP($B103,[1]RevReqInput!$B$20:$AK$197,O$6,FALSE)</f>
        <v>596.50999999999988</v>
      </c>
      <c r="P103" s="205">
        <f>VLOOKUP($B103,[1]RevReqInput!$B$20:$AK$197,P$6,FALSE)</f>
        <v>49259868.63000001</v>
      </c>
      <c r="Q103" s="205">
        <f>VLOOKUP($B103,[1]RevReqInput!$B$20:$AK$197,Q$6,FALSE)</f>
        <v>49260465.140000015</v>
      </c>
      <c r="R103" s="205">
        <f>VLOOKUP($B103,[1]RevReqInput!$B$20:$AK$197,R$6,FALSE)</f>
        <v>436325</v>
      </c>
      <c r="S103" s="205">
        <f>VLOOKUP($B103,[1]RevReqInput!$B$20:$AK$197,S$6,FALSE)</f>
        <v>0</v>
      </c>
      <c r="T103" s="205">
        <f>VLOOKUP($B103,[1]RevReqInput!$B$20:$AK$197,T$6,FALSE)</f>
        <v>0</v>
      </c>
      <c r="U103" s="205">
        <f>VLOOKUP($B103,[1]RevReqInput!$B$20:$AK$197,U$6,FALSE)</f>
        <v>1327575</v>
      </c>
      <c r="V103" s="205">
        <f>VLOOKUP($B103,[1]RevReqInput!$B$20:$AK$197,V$6,FALSE)</f>
        <v>8271.2656369863016</v>
      </c>
      <c r="W103" s="205">
        <f>VLOOKUP($B103,[1]RevReqInput!$B$20:$AK$197,W$6,FALSE)</f>
        <v>0</v>
      </c>
      <c r="X103" s="205">
        <f>VLOOKUP($B103,[1]RevReqInput!$B$20:$AK$197,X$6,FALSE)</f>
        <v>0</v>
      </c>
      <c r="Y103" s="205">
        <f>VLOOKUP($B103,[1]RevReqInput!$B$20:$AK$197,Y$6,FALSE)</f>
        <v>900800</v>
      </c>
      <c r="Z103" s="205">
        <f>VLOOKUP($B103,[1]RevReqInput!$B$20:$AK$197,Z$6,FALSE)</f>
        <v>0</v>
      </c>
      <c r="AA103" s="205">
        <f>VLOOKUP($B103,[1]RevReqInput!$B$20:$AK$197,AA$6,FALSE)</f>
        <v>0</v>
      </c>
      <c r="AB103" s="205">
        <f>VLOOKUP($B103,[1]RevReqInput!$B$20:$AK$197,AB$6,FALSE)</f>
        <v>0</v>
      </c>
      <c r="AC103" s="205">
        <f>VLOOKUP($B103,[1]RevReqInput!$B$20:$AK$197,AC$6,FALSE)</f>
        <v>0</v>
      </c>
      <c r="AD103" s="205">
        <f>VLOOKUP($B103,[1]RevReqInput!$B$20:$AK$197,AD$6,FALSE)</f>
        <v>0</v>
      </c>
      <c r="AE103" s="205">
        <f>VLOOKUP($B103,[1]RevReqInput!$B$20:$AK$197,AE$6,FALSE)</f>
        <v>0</v>
      </c>
      <c r="AF103" s="205">
        <f>VLOOKUP($B103,[1]RevReqInput!$B$20:$AK$197,AF$6,FALSE)</f>
        <v>0</v>
      </c>
      <c r="AG103" s="205">
        <f>VLOOKUP($B103,[1]RevReqInput!$B$20:$AK$197,AG$6,FALSE)</f>
        <v>0</v>
      </c>
      <c r="AH103" s="205">
        <f>VLOOKUP($B103,[1]RevReqInput!$B$20:$AK$197,AH$6,FALSE)</f>
        <v>0</v>
      </c>
      <c r="AI103" s="205">
        <f>VLOOKUP($B103,[1]RevReqInput!$B$20:$AK$197,AI$6,FALSE)</f>
        <v>6172.9081369446421</v>
      </c>
      <c r="AJ103" s="8">
        <f t="shared" si="36"/>
        <v>918615.87687184755</v>
      </c>
      <c r="AK103" s="8">
        <f t="shared" si="37"/>
        <v>918615.87687184766</v>
      </c>
      <c r="AL103">
        <f t="shared" si="7"/>
        <v>20.6</v>
      </c>
      <c r="AM103" s="47">
        <f t="shared" si="34"/>
        <v>2</v>
      </c>
      <c r="AN103" s="8">
        <f>AJ103-RevReqSumR!W103</f>
        <v>0</v>
      </c>
      <c r="AO103" s="8">
        <f t="shared" si="53"/>
        <v>0</v>
      </c>
      <c r="AP103" s="8">
        <f t="shared" si="54"/>
        <v>0</v>
      </c>
      <c r="AQ103" s="8">
        <f t="shared" si="55"/>
        <v>0</v>
      </c>
      <c r="AR103" s="8">
        <f t="shared" si="56"/>
        <v>49259868.63000001</v>
      </c>
      <c r="AS103" s="8">
        <v>0</v>
      </c>
      <c r="AU103" s="8">
        <f t="shared" si="57"/>
        <v>1327575</v>
      </c>
      <c r="AV103" s="8">
        <f t="shared" si="58"/>
        <v>596.50999999999988</v>
      </c>
      <c r="AW103" s="8">
        <f t="shared" si="59"/>
        <v>50588040.140000008</v>
      </c>
      <c r="AX103" s="8">
        <f t="shared" si="60"/>
        <v>0</v>
      </c>
      <c r="AZ103" s="8">
        <f t="shared" si="52"/>
        <v>25965070.42245711</v>
      </c>
      <c r="BA103" s="8">
        <f t="shared" si="52"/>
        <v>642872.81409912009</v>
      </c>
      <c r="BB103" s="8">
        <f t="shared" si="52"/>
        <v>23980096.903443784</v>
      </c>
      <c r="BC103" s="8">
        <f t="shared" si="61"/>
        <v>50588040.140000015</v>
      </c>
      <c r="BD103" s="8">
        <f t="shared" si="62"/>
        <v>0</v>
      </c>
      <c r="BF103" s="8">
        <f t="shared" si="46"/>
        <v>1379425.5868718475</v>
      </c>
      <c r="BG103" s="8">
        <f t="shared" si="47"/>
        <v>906972.90813694464</v>
      </c>
      <c r="BH103" s="8">
        <f t="shared" si="48"/>
        <v>0</v>
      </c>
      <c r="BI103" s="8">
        <f t="shared" si="49"/>
        <v>906972.90813694464</v>
      </c>
      <c r="BJ103" s="8">
        <f t="shared" si="50"/>
        <v>472452.67873490287</v>
      </c>
      <c r="BK103" s="8">
        <f t="shared" si="51"/>
        <v>0</v>
      </c>
      <c r="BL103" s="8">
        <f>BU103*WACC!$H$9/12</f>
        <v>134157.3525605826</v>
      </c>
      <c r="BM103" s="8">
        <f t="shared" si="38"/>
        <v>338295.3261743203</v>
      </c>
      <c r="BN103" s="8">
        <f t="shared" si="39"/>
        <v>138985.25180545775</v>
      </c>
      <c r="BO103" s="8">
        <f t="shared" si="40"/>
        <v>199310.07436886255</v>
      </c>
      <c r="BP103" s="8">
        <f>BU103*WACC!$H$10/12</f>
        <v>2718.1458165361114</v>
      </c>
      <c r="BQ103" s="8">
        <f t="shared" si="41"/>
        <v>196591.92855232643</v>
      </c>
      <c r="BR103" s="8"/>
      <c r="BS103" s="8">
        <f t="shared" si="42"/>
        <v>472452.67873490287</v>
      </c>
      <c r="BT103" s="8">
        <f t="shared" si="43"/>
        <v>472452.67873490282</v>
      </c>
      <c r="BU103" s="8">
        <f t="shared" si="44"/>
        <v>51028030.43</v>
      </c>
      <c r="BV103" s="8">
        <f>BU103*WACC!$H$11/12</f>
        <v>196532.89646771309</v>
      </c>
      <c r="BW103" s="8">
        <f t="shared" si="45"/>
        <v>-59.032084613339975</v>
      </c>
    </row>
    <row r="104" spans="1:75" hidden="1" outlineLevel="1" x14ac:dyDescent="0.2">
      <c r="A104">
        <f t="shared" si="4"/>
        <v>2016</v>
      </c>
      <c r="B104" s="49">
        <v>42644</v>
      </c>
      <c r="C104" s="205">
        <f>VLOOKUP($B104,[1]RevReqInput!$B$20:$AK$197,C$6,FALSE)</f>
        <v>0</v>
      </c>
      <c r="D104" s="205">
        <f>VLOOKUP($B104,[1]RevReqInput!$B$20:$AK$197,D$6,FALSE)</f>
        <v>0</v>
      </c>
      <c r="E104" s="205">
        <f>VLOOKUP($B104,[1]RevReqInput!$B$20:$AK$197,E$6,FALSE)</f>
        <v>456068.28098675009</v>
      </c>
      <c r="F104" s="205">
        <f>VLOOKUP($B104,[1]RevReqInput!$B$20:$AK$197,F$6,FALSE)</f>
        <v>0</v>
      </c>
      <c r="G104" s="205">
        <f>VLOOKUP($B104,[1]RevReqInput!$B$20:$AK$197,G$6,FALSE)</f>
        <v>3220.26098675</v>
      </c>
      <c r="H104" s="205">
        <f>VLOOKUP($B104,[1]RevReqInput!$B$20:$AK$197,H$6,FALSE)</f>
        <v>452848.02000000008</v>
      </c>
      <c r="I104" s="205">
        <f>VLOOKUP($B104,[1]RevReqInput!$B$20:$AK$197,I$6,FALSE)</f>
        <v>448307.45000000007</v>
      </c>
      <c r="J104" s="205">
        <f>VLOOKUP($B104,[1]RevReqInput!$B$20:$AK$197,J$6,FALSE)</f>
        <v>4540.5699999999979</v>
      </c>
      <c r="K104" s="205">
        <f>VLOOKUP($B104,[1]RevReqInput!$B$20:$AK$197,K$6,FALSE)</f>
        <v>1236425</v>
      </c>
      <c r="L104" s="205">
        <f>VLOOKUP($B104,[1]RevReqInput!$B$20:$AK$197,L$6,FALSE)</f>
        <v>0</v>
      </c>
      <c r="M104" s="205">
        <f>VLOOKUP($B104,[1]RevReqInput!$B$20:$AK$197,M$6,FALSE)</f>
        <v>452765.21000000008</v>
      </c>
      <c r="N104" s="205">
        <f>VLOOKUP($B104,[1]RevReqInput!$B$20:$AK$197,N$6,FALSE)</f>
        <v>783659.79</v>
      </c>
      <c r="O104" s="205">
        <f>VLOOKUP($B104,[1]RevReqInput!$B$20:$AK$197,O$6,FALSE)</f>
        <v>679.31999999999994</v>
      </c>
      <c r="P104" s="205">
        <f>VLOOKUP($B104,[1]RevReqInput!$B$20:$AK$197,P$6,FALSE)</f>
        <v>48476208.840000018</v>
      </c>
      <c r="Q104" s="205">
        <f>VLOOKUP($B104,[1]RevReqInput!$B$20:$AK$197,Q$6,FALSE)</f>
        <v>48476888.160000019</v>
      </c>
      <c r="R104" s="205">
        <f>VLOOKUP($B104,[1]RevReqInput!$B$20:$AK$197,R$6,FALSE)</f>
        <v>403465</v>
      </c>
      <c r="S104" s="205">
        <f>VLOOKUP($B104,[1]RevReqInput!$B$20:$AK$197,S$6,FALSE)</f>
        <v>1327575</v>
      </c>
      <c r="T104" s="205">
        <f>VLOOKUP($B104,[1]RevReqInput!$B$20:$AK$197,T$6,FALSE)</f>
        <v>0</v>
      </c>
      <c r="U104" s="205">
        <f>VLOOKUP($B104,[1]RevReqInput!$B$20:$AK$197,U$6,FALSE)</f>
        <v>403465</v>
      </c>
      <c r="V104" s="205">
        <f>VLOOKUP($B104,[1]RevReqInput!$B$20:$AK$197,V$6,FALSE)</f>
        <v>12245.568319178083</v>
      </c>
      <c r="W104" s="205">
        <f>VLOOKUP($B104,[1]RevReqInput!$B$20:$AK$197,W$6,FALSE)</f>
        <v>4992.7733874163696</v>
      </c>
      <c r="X104" s="205">
        <f>VLOOKUP($B104,[1]RevReqInput!$B$20:$AK$197,X$6,FALSE)</f>
        <v>0</v>
      </c>
      <c r="Y104" s="205">
        <f>VLOOKUP($B104,[1]RevReqInput!$B$20:$AK$197,Y$6,FALSE)</f>
        <v>832960</v>
      </c>
      <c r="Z104" s="205">
        <f>VLOOKUP($B104,[1]RevReqInput!$B$20:$AK$197,Z$6,FALSE)</f>
        <v>0</v>
      </c>
      <c r="AA104" s="205">
        <f>VLOOKUP($B104,[1]RevReqInput!$B$20:$AK$197,AA$6,FALSE)</f>
        <v>0</v>
      </c>
      <c r="AB104" s="205">
        <f>VLOOKUP($B104,[1]RevReqInput!$B$20:$AK$197,AB$6,FALSE)</f>
        <v>0</v>
      </c>
      <c r="AC104" s="205">
        <f>VLOOKUP($B104,[1]RevReqInput!$B$20:$AK$197,AC$6,FALSE)</f>
        <v>0</v>
      </c>
      <c r="AD104" s="205">
        <f>VLOOKUP($B104,[1]RevReqInput!$B$20:$AK$197,AD$6,FALSE)</f>
        <v>0</v>
      </c>
      <c r="AE104" s="205">
        <f>VLOOKUP($B104,[1]RevReqInput!$B$20:$AK$197,AE$6,FALSE)</f>
        <v>0</v>
      </c>
      <c r="AF104" s="205">
        <f>VLOOKUP($B104,[1]RevReqInput!$B$20:$AK$197,AF$6,FALSE)</f>
        <v>0</v>
      </c>
      <c r="AG104" s="205">
        <f>VLOOKUP($B104,[1]RevReqInput!$B$20:$AK$197,AG$6,FALSE)</f>
        <v>0</v>
      </c>
      <c r="AH104" s="205">
        <f>VLOOKUP($B104,[1]RevReqInput!$B$20:$AK$197,AH$6,FALSE)</f>
        <v>0</v>
      </c>
      <c r="AI104" s="205">
        <f>VLOOKUP($B104,[1]RevReqInput!$B$20:$AK$197,AI$6,FALSE)</f>
        <v>5322.595693489684</v>
      </c>
      <c r="AJ104" s="8">
        <f t="shared" si="36"/>
        <v>858741.19838683424</v>
      </c>
      <c r="AK104" s="8">
        <f t="shared" si="37"/>
        <v>858741.19838683412</v>
      </c>
      <c r="AL104">
        <f t="shared" si="7"/>
        <v>20.8</v>
      </c>
      <c r="AM104" s="47">
        <f t="shared" si="34"/>
        <v>2</v>
      </c>
      <c r="AN104" s="8">
        <f>AJ104-RevReqSumR!W104</f>
        <v>0</v>
      </c>
      <c r="AO104" s="8">
        <f t="shared" si="53"/>
        <v>0</v>
      </c>
      <c r="AP104" s="8">
        <f t="shared" si="54"/>
        <v>0</v>
      </c>
      <c r="AQ104" s="8">
        <f t="shared" si="55"/>
        <v>0</v>
      </c>
      <c r="AR104" s="8">
        <f t="shared" si="56"/>
        <v>48476208.840000018</v>
      </c>
      <c r="AS104" s="8">
        <v>0</v>
      </c>
      <c r="AU104" s="8">
        <f t="shared" si="57"/>
        <v>403465</v>
      </c>
      <c r="AV104" s="8">
        <f t="shared" si="58"/>
        <v>679.31999999999994</v>
      </c>
      <c r="AW104" s="8">
        <f t="shared" si="59"/>
        <v>48880353.160000019</v>
      </c>
      <c r="AX104" s="8">
        <f t="shared" si="60"/>
        <v>0</v>
      </c>
      <c r="AZ104" s="8">
        <f t="shared" si="52"/>
        <v>25088574.464667413</v>
      </c>
      <c r="BA104" s="8">
        <f t="shared" si="52"/>
        <v>621171.52795728028</v>
      </c>
      <c r="BB104" s="8">
        <f t="shared" si="52"/>
        <v>23170607.167375326</v>
      </c>
      <c r="BC104" s="8">
        <f t="shared" si="61"/>
        <v>48880353.160000019</v>
      </c>
      <c r="BD104" s="8">
        <f t="shared" si="62"/>
        <v>0</v>
      </c>
      <c r="BF104" s="8">
        <f t="shared" si="46"/>
        <v>1311589.2183868343</v>
      </c>
      <c r="BG104" s="8">
        <f t="shared" si="47"/>
        <v>843275.36908090604</v>
      </c>
      <c r="BH104" s="8">
        <f t="shared" si="48"/>
        <v>0</v>
      </c>
      <c r="BI104" s="8">
        <f t="shared" si="49"/>
        <v>843275.36908090604</v>
      </c>
      <c r="BJ104" s="8">
        <f t="shared" si="50"/>
        <v>468313.84930592822</v>
      </c>
      <c r="BK104" s="8">
        <f t="shared" si="51"/>
        <v>0</v>
      </c>
      <c r="BL104" s="8">
        <f>BU104*WACC!$H$9/12</f>
        <v>133000.5779023928</v>
      </c>
      <c r="BM104" s="8">
        <f t="shared" si="38"/>
        <v>335313.27140353539</v>
      </c>
      <c r="BN104" s="8">
        <f t="shared" si="39"/>
        <v>137760.10442342848</v>
      </c>
      <c r="BO104" s="8">
        <f t="shared" si="40"/>
        <v>197553.16698010691</v>
      </c>
      <c r="BP104" s="8">
        <f>BU104*WACC!$H$10/12</f>
        <v>2694.7085457654784</v>
      </c>
      <c r="BQ104" s="8">
        <f t="shared" si="41"/>
        <v>194858.45843434142</v>
      </c>
      <c r="BR104" s="8"/>
      <c r="BS104" s="8">
        <f t="shared" si="42"/>
        <v>468313.84930592822</v>
      </c>
      <c r="BT104" s="8">
        <f t="shared" si="43"/>
        <v>468313.84930592816</v>
      </c>
      <c r="BU104" s="8">
        <f t="shared" si="44"/>
        <v>50588040.140000008</v>
      </c>
      <c r="BV104" s="8">
        <f>BU104*WACC!$H$11/12</f>
        <v>194838.28734048075</v>
      </c>
      <c r="BW104" s="8">
        <f t="shared" si="45"/>
        <v>-20.171093860670226</v>
      </c>
    </row>
    <row r="105" spans="1:75" hidden="1" outlineLevel="1" x14ac:dyDescent="0.2">
      <c r="A105">
        <f t="shared" si="4"/>
        <v>2016</v>
      </c>
      <c r="B105" s="49">
        <v>42675</v>
      </c>
      <c r="C105" s="205">
        <f>VLOOKUP($B105,[1]RevReqInput!$B$20:$AK$197,C$6,FALSE)</f>
        <v>0</v>
      </c>
      <c r="D105" s="205">
        <f>VLOOKUP($B105,[1]RevReqInput!$B$20:$AK$197,D$6,FALSE)</f>
        <v>0</v>
      </c>
      <c r="E105" s="205">
        <f>VLOOKUP($B105,[1]RevReqInput!$B$20:$AK$197,E$6,FALSE)</f>
        <v>448813.65434316662</v>
      </c>
      <c r="F105" s="205">
        <f>VLOOKUP($B105,[1]RevReqInput!$B$20:$AK$197,F$6,FALSE)</f>
        <v>0</v>
      </c>
      <c r="G105" s="205">
        <f>VLOOKUP($B105,[1]RevReqInput!$B$20:$AK$197,G$6,FALSE)</f>
        <v>3062.5243431666654</v>
      </c>
      <c r="H105" s="205">
        <f>VLOOKUP($B105,[1]RevReqInput!$B$20:$AK$197,H$6,FALSE)</f>
        <v>445751.12999999995</v>
      </c>
      <c r="I105" s="205">
        <f>VLOOKUP($B105,[1]RevReqInput!$B$20:$AK$197,I$6,FALSE)</f>
        <v>441432.97</v>
      </c>
      <c r="J105" s="205">
        <f>VLOOKUP($B105,[1]RevReqInput!$B$20:$AK$197,J$6,FALSE)</f>
        <v>4318.16</v>
      </c>
      <c r="K105" s="205">
        <f>VLOOKUP($B105,[1]RevReqInput!$B$20:$AK$197,K$6,FALSE)</f>
        <v>1050302.9099999999</v>
      </c>
      <c r="L105" s="205">
        <f>VLOOKUP($B105,[1]RevReqInput!$B$20:$AK$197,L$6,FALSE)</f>
        <v>0</v>
      </c>
      <c r="M105" s="205">
        <f>VLOOKUP($B105,[1]RevReqInput!$B$20:$AK$197,M$6,FALSE)</f>
        <v>445216.27999999997</v>
      </c>
      <c r="N105" s="205">
        <f>VLOOKUP($B105,[1]RevReqInput!$B$20:$AK$197,N$6,FALSE)</f>
        <v>605086.63000000012</v>
      </c>
      <c r="O105" s="205">
        <f>VLOOKUP($B105,[1]RevReqInput!$B$20:$AK$197,O$6,FALSE)</f>
        <v>1214.1699999999998</v>
      </c>
      <c r="P105" s="205">
        <f>VLOOKUP($B105,[1]RevReqInput!$B$20:$AK$197,P$6,FALSE)</f>
        <v>47871122.210000001</v>
      </c>
      <c r="Q105" s="205">
        <f>VLOOKUP($B105,[1]RevReqInput!$B$20:$AK$197,Q$6,FALSE)</f>
        <v>47872336.380000003</v>
      </c>
      <c r="R105" s="205">
        <f>VLOOKUP($B105,[1]RevReqInput!$B$20:$AK$197,R$6,FALSE)</f>
        <v>342860</v>
      </c>
      <c r="S105" s="205">
        <f>VLOOKUP($B105,[1]RevReqInput!$B$20:$AK$197,S$6,FALSE)</f>
        <v>0</v>
      </c>
      <c r="T105" s="205">
        <f>VLOOKUP($B105,[1]RevReqInput!$B$20:$AK$197,T$6,FALSE)</f>
        <v>0</v>
      </c>
      <c r="U105" s="205">
        <f>VLOOKUP($B105,[1]RevReqInput!$B$20:$AK$197,U$6,FALSE)</f>
        <v>746325</v>
      </c>
      <c r="V105" s="205">
        <f>VLOOKUP($B105,[1]RevReqInput!$B$20:$AK$197,V$6,FALSE)</f>
        <v>3788.6043589041096</v>
      </c>
      <c r="W105" s="205">
        <f>VLOOKUP($B105,[1]RevReqInput!$B$20:$AK$197,W$6,FALSE)</f>
        <v>0</v>
      </c>
      <c r="X105" s="205">
        <f>VLOOKUP($B105,[1]RevReqInput!$B$20:$AK$197,X$6,FALSE)</f>
        <v>0</v>
      </c>
      <c r="Y105" s="205">
        <f>VLOOKUP($B105,[1]RevReqInput!$B$20:$AK$197,Y$6,FALSE)</f>
        <v>707520</v>
      </c>
      <c r="Z105" s="205">
        <f>VLOOKUP($B105,[1]RevReqInput!$B$20:$AK$197,Z$6,FALSE)</f>
        <v>0</v>
      </c>
      <c r="AA105" s="205">
        <f>VLOOKUP($B105,[1]RevReqInput!$B$20:$AK$197,AA$6,FALSE)</f>
        <v>0</v>
      </c>
      <c r="AB105" s="205">
        <f>VLOOKUP($B105,[1]RevReqInput!$B$20:$AK$197,AB$6,FALSE)</f>
        <v>0</v>
      </c>
      <c r="AC105" s="205">
        <f>VLOOKUP($B105,[1]RevReqInput!$B$20:$AK$197,AC$6,FALSE)</f>
        <v>0</v>
      </c>
      <c r="AD105" s="205">
        <f>VLOOKUP($B105,[1]RevReqInput!$B$20:$AK$197,AD$6,FALSE)</f>
        <v>0</v>
      </c>
      <c r="AE105" s="205">
        <f>VLOOKUP($B105,[1]RevReqInput!$B$20:$AK$197,AE$6,FALSE)</f>
        <v>0</v>
      </c>
      <c r="AF105" s="205">
        <f>VLOOKUP($B105,[1]RevReqInput!$B$20:$AK$197,AF$6,FALSE)</f>
        <v>0</v>
      </c>
      <c r="AG105" s="205">
        <f>VLOOKUP($B105,[1]RevReqInput!$B$20:$AK$197,AG$6,FALSE)</f>
        <v>0</v>
      </c>
      <c r="AH105" s="205">
        <f>VLOOKUP($B105,[1]RevReqInput!$B$20:$AK$197,AH$6,FALSE)</f>
        <v>0</v>
      </c>
      <c r="AI105" s="205">
        <f>VLOOKUP($B105,[1]RevReqInput!$B$20:$AK$197,AI$6,FALSE)</f>
        <v>5322.595693489684</v>
      </c>
      <c r="AJ105" s="8">
        <f t="shared" si="36"/>
        <v>719693.72439556068</v>
      </c>
      <c r="AK105" s="8">
        <f t="shared" si="37"/>
        <v>719693.72439556045</v>
      </c>
      <c r="AL105">
        <f t="shared" si="7"/>
        <v>21</v>
      </c>
      <c r="AM105" s="47">
        <f t="shared" si="34"/>
        <v>2</v>
      </c>
      <c r="AN105" s="8">
        <f>AJ105-RevReqSumR!W105</f>
        <v>0</v>
      </c>
      <c r="AO105" s="8">
        <f t="shared" si="53"/>
        <v>0</v>
      </c>
      <c r="AP105" s="8">
        <f t="shared" si="54"/>
        <v>0</v>
      </c>
      <c r="AQ105" s="8">
        <f t="shared" si="55"/>
        <v>0</v>
      </c>
      <c r="AR105" s="8">
        <f t="shared" si="56"/>
        <v>47871122.210000001</v>
      </c>
      <c r="AS105" s="8">
        <v>0</v>
      </c>
      <c r="AU105" s="8">
        <f t="shared" si="57"/>
        <v>746325</v>
      </c>
      <c r="AV105" s="8">
        <f t="shared" si="58"/>
        <v>1214.1699999999998</v>
      </c>
      <c r="AW105" s="8">
        <f t="shared" si="59"/>
        <v>48618661.380000003</v>
      </c>
      <c r="AX105" s="8">
        <f t="shared" si="60"/>
        <v>0</v>
      </c>
      <c r="AZ105" s="8">
        <f t="shared" si="52"/>
        <v>24954257.233205706</v>
      </c>
      <c r="BA105" s="8">
        <f t="shared" si="52"/>
        <v>617845.94881704007</v>
      </c>
      <c r="BB105" s="8">
        <f t="shared" si="52"/>
        <v>23046558.19797726</v>
      </c>
      <c r="BC105" s="8">
        <f t="shared" si="61"/>
        <v>48618661.38000001</v>
      </c>
      <c r="BD105" s="8">
        <f t="shared" si="62"/>
        <v>0</v>
      </c>
      <c r="BF105" s="8">
        <f t="shared" si="46"/>
        <v>1165444.8543955607</v>
      </c>
      <c r="BG105" s="8">
        <f t="shared" si="47"/>
        <v>712842.59569348965</v>
      </c>
      <c r="BH105" s="8">
        <f t="shared" si="48"/>
        <v>0</v>
      </c>
      <c r="BI105" s="8">
        <f t="shared" si="49"/>
        <v>712842.59569348965</v>
      </c>
      <c r="BJ105" s="8">
        <f t="shared" si="50"/>
        <v>452602.25870207103</v>
      </c>
      <c r="BK105" s="8">
        <f t="shared" si="51"/>
        <v>0</v>
      </c>
      <c r="BL105" s="8">
        <f>BU105*WACC!$H$9/12</f>
        <v>128510.91286322866</v>
      </c>
      <c r="BM105" s="8">
        <f t="shared" si="38"/>
        <v>324091.34583884239</v>
      </c>
      <c r="BN105" s="8">
        <f t="shared" si="39"/>
        <v>133149.68852443001</v>
      </c>
      <c r="BO105" s="8">
        <f t="shared" si="40"/>
        <v>190941.65731441238</v>
      </c>
      <c r="BP105" s="8">
        <f>BU105*WACC!$H$10/12</f>
        <v>2603.7439880209331</v>
      </c>
      <c r="BQ105" s="8">
        <f t="shared" si="41"/>
        <v>188337.91332639146</v>
      </c>
      <c r="BR105" s="8"/>
      <c r="BS105" s="8">
        <f t="shared" si="42"/>
        <v>452602.25870207103</v>
      </c>
      <c r="BT105" s="8">
        <f t="shared" si="43"/>
        <v>452602.25870207074</v>
      </c>
      <c r="BU105" s="8">
        <f t="shared" si="44"/>
        <v>48880353.160000019</v>
      </c>
      <c r="BV105" s="8">
        <f>BU105*WACC!$H$11/12</f>
        <v>188261.18323492457</v>
      </c>
      <c r="BW105" s="8">
        <f t="shared" si="45"/>
        <v>-76.730091466888553</v>
      </c>
    </row>
    <row r="106" spans="1:75" hidden="1" outlineLevel="1" x14ac:dyDescent="0.2">
      <c r="A106">
        <f t="shared" si="4"/>
        <v>2016</v>
      </c>
      <c r="B106" s="49">
        <v>42705</v>
      </c>
      <c r="C106" s="205">
        <f>VLOOKUP($B106,[1]RevReqInput!$B$20:$AK$197,C$6,FALSE)</f>
        <v>0</v>
      </c>
      <c r="D106" s="205">
        <f>VLOOKUP($B106,[1]RevReqInput!$B$20:$AK$197,D$6,FALSE)</f>
        <v>0</v>
      </c>
      <c r="E106" s="205">
        <f>VLOOKUP($B106,[1]RevReqInput!$B$20:$AK$197,E$6,FALSE)</f>
        <v>443216.45459525014</v>
      </c>
      <c r="F106" s="205">
        <f>VLOOKUP($B106,[1]RevReqInput!$B$20:$AK$197,F$6,FALSE)</f>
        <v>0</v>
      </c>
      <c r="G106" s="205">
        <f>VLOOKUP($B106,[1]RevReqInput!$B$20:$AK$197,G$6,FALSE)</f>
        <v>2941.9545952500002</v>
      </c>
      <c r="H106" s="205">
        <f>VLOOKUP($B106,[1]RevReqInput!$B$20:$AK$197,H$6,FALSE)</f>
        <v>440274.50000000012</v>
      </c>
      <c r="I106" s="205">
        <f>VLOOKUP($B106,[1]RevReqInput!$B$20:$AK$197,I$6,FALSE)</f>
        <v>436126.43000000011</v>
      </c>
      <c r="J106" s="205">
        <f>VLOOKUP($B106,[1]RevReqInput!$B$20:$AK$197,J$6,FALSE)</f>
        <v>4148.0700000000061</v>
      </c>
      <c r="K106" s="205">
        <f>VLOOKUP($B106,[1]RevReqInput!$B$20:$AK$197,K$6,FALSE)</f>
        <v>850714.66</v>
      </c>
      <c r="L106" s="205">
        <f>VLOOKUP($B106,[1]RevReqInput!$B$20:$AK$197,L$6,FALSE)</f>
        <v>0</v>
      </c>
      <c r="M106" s="205">
        <f>VLOOKUP($B106,[1]RevReqInput!$B$20:$AK$197,M$6,FALSE)</f>
        <v>440261.96000000014</v>
      </c>
      <c r="N106" s="205">
        <f>VLOOKUP($B106,[1]RevReqInput!$B$20:$AK$197,N$6,FALSE)</f>
        <v>410452.6999999999</v>
      </c>
      <c r="O106" s="205">
        <f>VLOOKUP($B106,[1]RevReqInput!$B$20:$AK$197,O$6,FALSE)</f>
        <v>1226.71</v>
      </c>
      <c r="P106" s="205">
        <f>VLOOKUP($B106,[1]RevReqInput!$B$20:$AK$197,P$6,FALSE)</f>
        <v>47460669.510000005</v>
      </c>
      <c r="Q106" s="205">
        <f>VLOOKUP($B106,[1]RevReqInput!$B$20:$AK$197,Q$6,FALSE)</f>
        <v>47461896.220000006</v>
      </c>
      <c r="R106" s="205">
        <f>VLOOKUP($B106,[1]RevReqInput!$B$20:$AK$197,R$6,FALSE)</f>
        <v>277915</v>
      </c>
      <c r="S106" s="205">
        <f>VLOOKUP($B106,[1]RevReqInput!$B$20:$AK$197,S$6,FALSE)</f>
        <v>0</v>
      </c>
      <c r="T106" s="205">
        <f>VLOOKUP($B106,[1]RevReqInput!$B$20:$AK$197,T$6,FALSE)</f>
        <v>0</v>
      </c>
      <c r="U106" s="205">
        <f>VLOOKUP($B106,[1]RevReqInput!$B$20:$AK$197,U$6,FALSE)</f>
        <v>1024240</v>
      </c>
      <c r="V106" s="205">
        <f>VLOOKUP($B106,[1]RevReqInput!$B$20:$AK$197,V$6,FALSE)</f>
        <v>7126.833668493151</v>
      </c>
      <c r="W106" s="205">
        <f>VLOOKUP($B106,[1]RevReqInput!$B$20:$AK$197,W$6,FALSE)</f>
        <v>0</v>
      </c>
      <c r="X106" s="205">
        <f>VLOOKUP($B106,[1]RevReqInput!$B$20:$AK$197,X$6,FALSE)</f>
        <v>0</v>
      </c>
      <c r="Y106" s="205">
        <f>VLOOKUP($B106,[1]RevReqInput!$B$20:$AK$197,Y$6,FALSE)</f>
        <v>572991.61</v>
      </c>
      <c r="Z106" s="205">
        <f>VLOOKUP($B106,[1]RevReqInput!$B$20:$AK$197,Z$6,FALSE)</f>
        <v>0</v>
      </c>
      <c r="AA106" s="205">
        <f>VLOOKUP($B106,[1]RevReqInput!$B$20:$AK$197,AA$6,FALSE)</f>
        <v>0</v>
      </c>
      <c r="AB106" s="205">
        <f>VLOOKUP($B106,[1]RevReqInput!$B$20:$AK$197,AB$6,FALSE)</f>
        <v>0</v>
      </c>
      <c r="AC106" s="205">
        <f>VLOOKUP($B106,[1]RevReqInput!$B$20:$AK$197,AC$6,FALSE)</f>
        <v>0</v>
      </c>
      <c r="AD106" s="205">
        <f>VLOOKUP($B106,[1]RevReqInput!$B$20:$AK$197,AD$6,FALSE)</f>
        <v>0</v>
      </c>
      <c r="AE106" s="205">
        <f>VLOOKUP($B106,[1]RevReqInput!$B$20:$AK$197,AE$6,FALSE)</f>
        <v>0</v>
      </c>
      <c r="AF106" s="205">
        <f>VLOOKUP($B106,[1]RevReqInput!$B$20:$AK$197,AF$6,FALSE)</f>
        <v>0</v>
      </c>
      <c r="AG106" s="205">
        <f>VLOOKUP($B106,[1]RevReqInput!$B$20:$AK$197,AG$6,FALSE)</f>
        <v>0</v>
      </c>
      <c r="AH106" s="205">
        <f>VLOOKUP($B106,[1]RevReqInput!$B$20:$AK$197,AH$6,FALSE)</f>
        <v>0</v>
      </c>
      <c r="AI106" s="205">
        <f>VLOOKUP($B106,[1]RevReqInput!$B$20:$AK$197,AI$6,FALSE)</f>
        <v>5322.595693489684</v>
      </c>
      <c r="AJ106" s="8">
        <f t="shared" si="36"/>
        <v>588382.9939572328</v>
      </c>
      <c r="AK106" s="8">
        <f t="shared" si="37"/>
        <v>588382.9939572328</v>
      </c>
      <c r="AL106">
        <f t="shared" si="7"/>
        <v>21.2</v>
      </c>
      <c r="AM106" s="47">
        <f t="shared" si="34"/>
        <v>1</v>
      </c>
      <c r="AN106" s="8">
        <f>AJ106-RevReqSumR!W106</f>
        <v>0</v>
      </c>
      <c r="AO106" s="8">
        <f t="shared" si="53"/>
        <v>0</v>
      </c>
      <c r="AP106" s="8">
        <f t="shared" si="54"/>
        <v>0</v>
      </c>
      <c r="AQ106" s="8">
        <f t="shared" si="55"/>
        <v>0</v>
      </c>
      <c r="AR106" s="8">
        <f t="shared" si="56"/>
        <v>47460669.510000005</v>
      </c>
      <c r="AS106" s="8">
        <v>0</v>
      </c>
      <c r="AU106" s="8">
        <f t="shared" si="57"/>
        <v>1024240</v>
      </c>
      <c r="AV106" s="8">
        <f t="shared" si="58"/>
        <v>1226.71</v>
      </c>
      <c r="AW106" s="8">
        <f t="shared" si="59"/>
        <v>48486136.220000006</v>
      </c>
      <c r="AX106" s="8">
        <f t="shared" si="60"/>
        <v>0</v>
      </c>
      <c r="AZ106" s="8">
        <f t="shared" si="52"/>
        <v>24886236.706958309</v>
      </c>
      <c r="BA106" s="8">
        <f t="shared" si="52"/>
        <v>616161.81908376014</v>
      </c>
      <c r="BB106" s="8">
        <f t="shared" si="52"/>
        <v>22983737.693957943</v>
      </c>
      <c r="BC106" s="8">
        <f t="shared" si="61"/>
        <v>48486136.220000014</v>
      </c>
      <c r="BD106" s="8">
        <f t="shared" si="62"/>
        <v>0</v>
      </c>
      <c r="BF106" s="8">
        <f t="shared" si="46"/>
        <v>1028657.4939572329</v>
      </c>
      <c r="BG106" s="8">
        <f t="shared" si="47"/>
        <v>578314.20569348964</v>
      </c>
      <c r="BH106" s="8">
        <f t="shared" si="48"/>
        <v>0</v>
      </c>
      <c r="BI106" s="8">
        <f t="shared" si="49"/>
        <v>578314.20569348964</v>
      </c>
      <c r="BJ106" s="8">
        <f t="shared" si="50"/>
        <v>450343.28826374328</v>
      </c>
      <c r="BK106" s="8">
        <f t="shared" si="51"/>
        <v>0</v>
      </c>
      <c r="BL106" s="8">
        <f>BU106*WACC!$H$9/12</f>
        <v>127822.90127242605</v>
      </c>
      <c r="BM106" s="8">
        <f t="shared" si="38"/>
        <v>322520.38699131721</v>
      </c>
      <c r="BN106" s="8">
        <f t="shared" si="39"/>
        <v>132504.27579151274</v>
      </c>
      <c r="BO106" s="8">
        <f t="shared" si="40"/>
        <v>190016.11119980447</v>
      </c>
      <c r="BP106" s="8">
        <f>BU106*WACC!$H$10/12</f>
        <v>2589.8042687914262</v>
      </c>
      <c r="BQ106" s="8">
        <f t="shared" si="41"/>
        <v>187426.30693101304</v>
      </c>
      <c r="BR106" s="8"/>
      <c r="BS106" s="8">
        <f t="shared" si="42"/>
        <v>450343.28826374328</v>
      </c>
      <c r="BT106" s="8">
        <f t="shared" si="43"/>
        <v>450343.28826374328</v>
      </c>
      <c r="BU106" s="8">
        <f t="shared" si="44"/>
        <v>48618661.380000003</v>
      </c>
      <c r="BV106" s="8">
        <f>BU106*WACC!$H$11/12</f>
        <v>187253.28535856525</v>
      </c>
      <c r="BW106" s="8">
        <f t="shared" si="45"/>
        <v>-173.02157244778937</v>
      </c>
    </row>
    <row r="107" spans="1:75" hidden="1" outlineLevel="1" x14ac:dyDescent="0.2">
      <c r="A107">
        <f t="shared" si="4"/>
        <v>2017</v>
      </c>
      <c r="B107" s="49">
        <v>42736</v>
      </c>
      <c r="C107" s="205">
        <f>VLOOKUP($B107,[1]RevReqInput!$B$20:$AK$197,C$6,FALSE)</f>
        <v>0</v>
      </c>
      <c r="D107" s="205">
        <f>VLOOKUP($B107,[1]RevReqInput!$B$20:$AK$197,D$6,FALSE)</f>
        <v>0</v>
      </c>
      <c r="E107" s="205">
        <f>VLOOKUP($B107,[1]RevReqInput!$B$20:$AK$197,E$6,FALSE)</f>
        <v>439416.55482033326</v>
      </c>
      <c r="F107" s="205">
        <f>VLOOKUP($B107,[1]RevReqInput!$B$20:$AK$197,F$6,FALSE)</f>
        <v>0</v>
      </c>
      <c r="G107" s="205">
        <f>VLOOKUP($B107,[1]RevReqInput!$B$20:$AK$197,G$6,FALSE)</f>
        <v>2826.5448203333322</v>
      </c>
      <c r="H107" s="205">
        <f>VLOOKUP($B107,[1]RevReqInput!$B$20:$AK$197,H$6,FALSE)</f>
        <v>436590.00999999995</v>
      </c>
      <c r="I107" s="205">
        <f>VLOOKUP($B107,[1]RevReqInput!$B$20:$AK$197,I$6,FALSE)</f>
        <v>432604.6</v>
      </c>
      <c r="J107" s="205">
        <f>VLOOKUP($B107,[1]RevReqInput!$B$20:$AK$197,J$6,FALSE)</f>
        <v>3985.4099999999971</v>
      </c>
      <c r="K107" s="205">
        <f>VLOOKUP($B107,[1]RevReqInput!$B$20:$AK$197,K$6,FALSE)</f>
        <v>535800</v>
      </c>
      <c r="L107" s="205">
        <f>VLOOKUP($B107,[1]RevReqInput!$B$20:$AK$197,L$6,FALSE)</f>
        <v>0</v>
      </c>
      <c r="M107" s="205">
        <f>VLOOKUP($B107,[1]RevReqInput!$B$20:$AK$197,M$6,FALSE)</f>
        <v>425659.99</v>
      </c>
      <c r="N107" s="205">
        <f>VLOOKUP($B107,[1]RevReqInput!$B$20:$AK$197,N$6,FALSE)</f>
        <v>110140.01000000004</v>
      </c>
      <c r="O107" s="205">
        <f>VLOOKUP($B107,[1]RevReqInput!$B$20:$AK$197,O$6,FALSE)</f>
        <v>12156.729999999998</v>
      </c>
      <c r="P107" s="205">
        <f>VLOOKUP($B107,[1]RevReqInput!$B$20:$AK$197,P$6,FALSE)</f>
        <v>47350529.5</v>
      </c>
      <c r="Q107" s="205">
        <f>VLOOKUP($B107,[1]RevReqInput!$B$20:$AK$197,Q$6,FALSE)</f>
        <v>47362686.230000019</v>
      </c>
      <c r="R107" s="205">
        <f>VLOOKUP($B107,[1]RevReqInput!$B$20:$AK$197,R$6,FALSE)</f>
        <v>174840</v>
      </c>
      <c r="S107" s="205">
        <f>VLOOKUP($B107,[1]RevReqInput!$B$20:$AK$197,S$6,FALSE)</f>
        <v>1024240</v>
      </c>
      <c r="T107" s="205">
        <f>VLOOKUP($B107,[1]RevReqInput!$B$20:$AK$197,T$6,FALSE)</f>
        <v>0</v>
      </c>
      <c r="U107" s="205">
        <f>VLOOKUP($B107,[1]RevReqInput!$B$20:$AK$197,U$6,FALSE)</f>
        <v>174840</v>
      </c>
      <c r="V107" s="205">
        <f>VLOOKUP($B107,[1]RevReqInput!$B$20:$AK$197,V$6,FALSE)</f>
        <v>9406.0729972602749</v>
      </c>
      <c r="W107" s="205">
        <f>VLOOKUP($B107,[1]RevReqInput!$B$20:$AK$197,W$6,FALSE)</f>
        <v>4814.9497304385832</v>
      </c>
      <c r="X107" s="205">
        <f>VLOOKUP($B107,[1]RevReqInput!$B$20:$AK$197,X$6,FALSE)</f>
        <v>0</v>
      </c>
      <c r="Y107" s="205">
        <f>VLOOKUP($B107,[1]RevReqInput!$B$20:$AK$197,Y$6,FALSE)</f>
        <v>360960</v>
      </c>
      <c r="Z107" s="205">
        <f>VLOOKUP($B107,[1]RevReqInput!$B$20:$AK$197,Z$6,FALSE)</f>
        <v>0</v>
      </c>
      <c r="AA107" s="205">
        <f>VLOOKUP($B107,[1]RevReqInput!$B$20:$AK$197,AA$6,FALSE)</f>
        <v>0</v>
      </c>
      <c r="AB107" s="205">
        <f>VLOOKUP($B107,[1]RevReqInput!$B$20:$AK$197,AB$6,FALSE)</f>
        <v>0</v>
      </c>
      <c r="AC107" s="205">
        <f>VLOOKUP($B107,[1]RevReqInput!$B$20:$AK$197,AC$6,FALSE)</f>
        <v>0</v>
      </c>
      <c r="AD107" s="205">
        <f>VLOOKUP($B107,[1]RevReqInput!$B$20:$AK$197,AD$6,FALSE)</f>
        <v>0</v>
      </c>
      <c r="AE107" s="205">
        <f>VLOOKUP($B107,[1]RevReqInput!$B$20:$AK$197,AE$6,FALSE)</f>
        <v>0</v>
      </c>
      <c r="AF107" s="205">
        <f>VLOOKUP($B107,[1]RevReqInput!$B$20:$AK$197,AF$6,FALSE)</f>
        <v>0</v>
      </c>
      <c r="AG107" s="205">
        <f>VLOOKUP($B107,[1]RevReqInput!$B$20:$AK$197,AG$6,FALSE)</f>
        <v>0</v>
      </c>
      <c r="AH107" s="205">
        <f>VLOOKUP($B107,[1]RevReqInput!$B$20:$AK$197,AH$6,FALSE)</f>
        <v>0</v>
      </c>
      <c r="AI107" s="205">
        <f>VLOOKUP($B107,[1]RevReqInput!$B$20:$AK$197,AI$6,FALSE)</f>
        <v>5322.595693489684</v>
      </c>
      <c r="AJ107" s="8">
        <f t="shared" si="36"/>
        <v>383330.16324152198</v>
      </c>
      <c r="AK107" s="8">
        <f t="shared" si="37"/>
        <v>383330.16324152192</v>
      </c>
      <c r="AL107">
        <f t="shared" si="7"/>
        <v>21.4</v>
      </c>
      <c r="AM107" s="47">
        <f t="shared" ref="AM107:AM139" si="63">IF(INT(AL106)-AL106=0,1,2)</f>
        <v>2</v>
      </c>
      <c r="AN107" s="8">
        <f>AJ107-RevReqSumR!W107</f>
        <v>0</v>
      </c>
      <c r="AO107" s="8">
        <f t="shared" si="53"/>
        <v>0</v>
      </c>
      <c r="AP107" s="8">
        <f t="shared" si="54"/>
        <v>0</v>
      </c>
      <c r="AQ107" s="8">
        <f t="shared" si="55"/>
        <v>0</v>
      </c>
      <c r="AR107" s="8">
        <f t="shared" si="56"/>
        <v>47350529.5</v>
      </c>
      <c r="AS107" s="8">
        <v>0</v>
      </c>
      <c r="AU107" s="8">
        <f t="shared" si="57"/>
        <v>174840</v>
      </c>
      <c r="AV107" s="8">
        <f t="shared" si="58"/>
        <v>12156.729999999998</v>
      </c>
      <c r="AW107" s="8">
        <f t="shared" si="59"/>
        <v>47537526.229999997</v>
      </c>
      <c r="AX107" s="8">
        <f t="shared" si="60"/>
        <v>0</v>
      </c>
      <c r="AZ107" s="8">
        <f t="shared" si="52"/>
        <v>24399348.400440954</v>
      </c>
      <c r="BA107" s="8">
        <f t="shared" si="52"/>
        <v>604106.88333084004</v>
      </c>
      <c r="BB107" s="8">
        <f t="shared" si="52"/>
        <v>22534070.946228206</v>
      </c>
      <c r="BC107" s="8">
        <f t="shared" si="61"/>
        <v>47537526.230000004</v>
      </c>
      <c r="BD107" s="8">
        <f t="shared" si="62"/>
        <v>0</v>
      </c>
      <c r="BF107" s="8">
        <f t="shared" si="46"/>
        <v>819920.17324152193</v>
      </c>
      <c r="BG107" s="8">
        <f t="shared" si="47"/>
        <v>371097.54542392824</v>
      </c>
      <c r="BH107" s="8">
        <f t="shared" si="48"/>
        <v>0</v>
      </c>
      <c r="BI107" s="8">
        <f t="shared" si="49"/>
        <v>371097.54542392824</v>
      </c>
      <c r="BJ107" s="8">
        <f t="shared" si="50"/>
        <v>448822.62781759369</v>
      </c>
      <c r="BK107" s="8">
        <f t="shared" si="51"/>
        <v>0</v>
      </c>
      <c r="BL107" s="8">
        <f>BU107*WACC!$H$9/12</f>
        <v>127474.48052282144</v>
      </c>
      <c r="BM107" s="8">
        <f t="shared" si="38"/>
        <v>321348.14729477227</v>
      </c>
      <c r="BN107" s="8">
        <f t="shared" si="39"/>
        <v>132022.67283458423</v>
      </c>
      <c r="BO107" s="8">
        <f t="shared" si="40"/>
        <v>189325.47446018804</v>
      </c>
      <c r="BP107" s="8">
        <f>BU107*WACC!$H$10/12</f>
        <v>2582.7449583260945</v>
      </c>
      <c r="BQ107" s="8">
        <f t="shared" si="41"/>
        <v>186742.72950186193</v>
      </c>
      <c r="BR107" s="8"/>
      <c r="BS107" s="8">
        <f t="shared" si="42"/>
        <v>448822.62781759369</v>
      </c>
      <c r="BT107" s="8">
        <f t="shared" si="43"/>
        <v>448822.62781759351</v>
      </c>
      <c r="BU107" s="8">
        <f t="shared" si="44"/>
        <v>48486136.220000006</v>
      </c>
      <c r="BV107" s="8">
        <f>BU107*WACC!$H$11/12</f>
        <v>186742.86876340827</v>
      </c>
      <c r="BW107" s="8">
        <f t="shared" si="45"/>
        <v>0.13926154634100385</v>
      </c>
    </row>
    <row r="108" spans="1:75" hidden="1" outlineLevel="1" x14ac:dyDescent="0.2">
      <c r="A108">
        <f t="shared" si="4"/>
        <v>2017</v>
      </c>
      <c r="B108" s="49">
        <v>42767</v>
      </c>
      <c r="C108" s="205">
        <f>VLOOKUP($B108,[1]RevReqInput!$B$20:$AK$197,C$6,FALSE)</f>
        <v>0</v>
      </c>
      <c r="D108" s="205">
        <f>VLOOKUP($B108,[1]RevReqInput!$B$20:$AK$197,D$6,FALSE)</f>
        <v>0</v>
      </c>
      <c r="E108" s="205">
        <f>VLOOKUP($B108,[1]RevReqInput!$B$20:$AK$197,E$6,FALSE)</f>
        <v>438497.99981208309</v>
      </c>
      <c r="F108" s="205">
        <f>VLOOKUP($B108,[1]RevReqInput!$B$20:$AK$197,F$6,FALSE)</f>
        <v>0</v>
      </c>
      <c r="G108" s="205">
        <f>VLOOKUP($B108,[1]RevReqInput!$B$20:$AK$197,G$6,FALSE)</f>
        <v>2759.7398120833332</v>
      </c>
      <c r="H108" s="205">
        <f>VLOOKUP($B108,[1]RevReqInput!$B$20:$AK$197,H$6,FALSE)</f>
        <v>435738.25999999978</v>
      </c>
      <c r="I108" s="205">
        <f>VLOOKUP($B108,[1]RevReqInput!$B$20:$AK$197,I$6,FALSE)</f>
        <v>431847.09999999974</v>
      </c>
      <c r="J108" s="205">
        <f>VLOOKUP($B108,[1]RevReqInput!$B$20:$AK$197,J$6,FALSE)</f>
        <v>3891.1600000000062</v>
      </c>
      <c r="K108" s="205">
        <f>VLOOKUP($B108,[1]RevReqInput!$B$20:$AK$197,K$6,FALSE)</f>
        <v>472456.52</v>
      </c>
      <c r="L108" s="205">
        <f>VLOOKUP($B108,[1]RevReqInput!$B$20:$AK$197,L$6,FALSE)</f>
        <v>0</v>
      </c>
      <c r="M108" s="205">
        <f>VLOOKUP($B108,[1]RevReqInput!$B$20:$AK$197,M$6,FALSE)</f>
        <v>402071.88</v>
      </c>
      <c r="N108" s="205">
        <f>VLOOKUP($B108,[1]RevReqInput!$B$20:$AK$197,N$6,FALSE)</f>
        <v>70384.639999999999</v>
      </c>
      <c r="O108" s="205">
        <f>VLOOKUP($B108,[1]RevReqInput!$B$20:$AK$197,O$6,FALSE)</f>
        <v>45823.110000000008</v>
      </c>
      <c r="P108" s="205">
        <f>VLOOKUP($B108,[1]RevReqInput!$B$20:$AK$197,P$6,FALSE)</f>
        <v>47280144.860000014</v>
      </c>
      <c r="Q108" s="205">
        <f>VLOOKUP($B108,[1]RevReqInput!$B$20:$AK$197,Q$6,FALSE)</f>
        <v>47325967.970000014</v>
      </c>
      <c r="R108" s="205">
        <f>VLOOKUP($B108,[1]RevReqInput!$B$20:$AK$197,R$6,FALSE)</f>
        <v>154225</v>
      </c>
      <c r="S108" s="205">
        <f>VLOOKUP($B108,[1]RevReqInput!$B$20:$AK$197,S$6,FALSE)</f>
        <v>0</v>
      </c>
      <c r="T108" s="205">
        <f>VLOOKUP($B108,[1]RevReqInput!$B$20:$AK$197,T$6,FALSE)</f>
        <v>0</v>
      </c>
      <c r="U108" s="205">
        <f>VLOOKUP($B108,[1]RevReqInput!$B$20:$AK$197,U$6,FALSE)</f>
        <v>329065</v>
      </c>
      <c r="V108" s="205">
        <f>VLOOKUP($B108,[1]RevReqInput!$B$20:$AK$197,V$6,FALSE)</f>
        <v>1537.0593684931509</v>
      </c>
      <c r="W108" s="205">
        <f>VLOOKUP($B108,[1]RevReqInput!$B$20:$AK$197,W$6,FALSE)</f>
        <v>0</v>
      </c>
      <c r="X108" s="205">
        <f>VLOOKUP($B108,[1]RevReqInput!$B$20:$AK$197,X$6,FALSE)</f>
        <v>0</v>
      </c>
      <c r="Y108" s="205">
        <f>VLOOKUP($B108,[1]RevReqInput!$B$20:$AK$197,Y$6,FALSE)</f>
        <v>318231.52</v>
      </c>
      <c r="Z108" s="205">
        <f>VLOOKUP($B108,[1]RevReqInput!$B$20:$AK$197,Z$6,FALSE)</f>
        <v>0</v>
      </c>
      <c r="AA108" s="205">
        <f>VLOOKUP($B108,[1]RevReqInput!$B$20:$AK$197,AA$6,FALSE)</f>
        <v>0</v>
      </c>
      <c r="AB108" s="205">
        <f>VLOOKUP($B108,[1]RevReqInput!$B$20:$AK$197,AB$6,FALSE)</f>
        <v>0</v>
      </c>
      <c r="AC108" s="205">
        <f>VLOOKUP($B108,[1]RevReqInput!$B$20:$AK$197,AC$6,FALSE)</f>
        <v>0</v>
      </c>
      <c r="AD108" s="205">
        <f>VLOOKUP($B108,[1]RevReqInput!$B$20:$AK$197,AD$6,FALSE)</f>
        <v>0</v>
      </c>
      <c r="AE108" s="205">
        <f>VLOOKUP($B108,[1]RevReqInput!$B$20:$AK$197,AE$6,FALSE)</f>
        <v>0</v>
      </c>
      <c r="AF108" s="205">
        <f>VLOOKUP($B108,[1]RevReqInput!$B$20:$AK$197,AF$6,FALSE)</f>
        <v>0</v>
      </c>
      <c r="AG108" s="205">
        <f>VLOOKUP($B108,[1]RevReqInput!$B$20:$AK$197,AG$6,FALSE)</f>
        <v>0</v>
      </c>
      <c r="AH108" s="205">
        <f>VLOOKUP($B108,[1]RevReqInput!$B$20:$AK$197,AH$6,FALSE)</f>
        <v>0</v>
      </c>
      <c r="AI108" s="205">
        <f>VLOOKUP($B108,[1]RevReqInput!$B$20:$AK$197,AI$6,FALSE)</f>
        <v>5322.595693489684</v>
      </c>
      <c r="AJ108" s="8">
        <f t="shared" si="36"/>
        <v>327850.91487406619</v>
      </c>
      <c r="AK108" s="8">
        <f t="shared" si="37"/>
        <v>327850.91487406619</v>
      </c>
      <c r="AL108">
        <f t="shared" si="7"/>
        <v>21.6</v>
      </c>
      <c r="AM108" s="47">
        <f t="shared" si="63"/>
        <v>2</v>
      </c>
      <c r="AN108" s="8">
        <f>AJ108-RevReqSumR!W108</f>
        <v>0</v>
      </c>
      <c r="AO108" s="8">
        <f t="shared" si="53"/>
        <v>0</v>
      </c>
      <c r="AP108" s="8">
        <f t="shared" si="54"/>
        <v>0</v>
      </c>
      <c r="AQ108" s="8">
        <f t="shared" si="55"/>
        <v>0</v>
      </c>
      <c r="AR108" s="8">
        <f t="shared" si="56"/>
        <v>47280144.860000014</v>
      </c>
      <c r="AS108" s="8">
        <v>0</v>
      </c>
      <c r="AU108" s="8">
        <f t="shared" si="57"/>
        <v>329065</v>
      </c>
      <c r="AV108" s="8">
        <f t="shared" si="58"/>
        <v>45823.110000000008</v>
      </c>
      <c r="AW108" s="8">
        <f t="shared" si="59"/>
        <v>47655032.970000014</v>
      </c>
      <c r="AX108" s="8">
        <f t="shared" si="60"/>
        <v>0</v>
      </c>
      <c r="AZ108" s="8">
        <f t="shared" si="52"/>
        <v>24459660.497347061</v>
      </c>
      <c r="BA108" s="8">
        <f t="shared" si="52"/>
        <v>605600.15898276016</v>
      </c>
      <c r="BB108" s="8">
        <f t="shared" si="52"/>
        <v>22589772.313670196</v>
      </c>
      <c r="BC108" s="8">
        <f t="shared" si="61"/>
        <v>47655032.970000014</v>
      </c>
      <c r="BD108" s="8">
        <f t="shared" si="62"/>
        <v>0</v>
      </c>
      <c r="BF108" s="8">
        <f t="shared" si="46"/>
        <v>763589.17487406591</v>
      </c>
      <c r="BG108" s="8">
        <f t="shared" si="47"/>
        <v>323554.11569348973</v>
      </c>
      <c r="BH108" s="8">
        <f t="shared" si="48"/>
        <v>0</v>
      </c>
      <c r="BI108" s="8">
        <f t="shared" si="49"/>
        <v>323554.11569348973</v>
      </c>
      <c r="BJ108" s="8">
        <f t="shared" si="50"/>
        <v>440035.05918057618</v>
      </c>
      <c r="BK108" s="8">
        <f t="shared" si="51"/>
        <v>0</v>
      </c>
      <c r="BL108" s="8">
        <f>BU108*WACC!$H$9/12</f>
        <v>124980.498219399</v>
      </c>
      <c r="BM108" s="8">
        <f t="shared" si="38"/>
        <v>315054.56096117717</v>
      </c>
      <c r="BN108" s="8">
        <f t="shared" si="39"/>
        <v>129437.01582529001</v>
      </c>
      <c r="BO108" s="8">
        <f t="shared" si="40"/>
        <v>185617.54513588717</v>
      </c>
      <c r="BP108" s="8">
        <f>BU108*WACC!$H$10/12</f>
        <v>2532.214685961771</v>
      </c>
      <c r="BQ108" s="8">
        <f t="shared" si="41"/>
        <v>183085.33044992539</v>
      </c>
      <c r="BR108" s="8"/>
      <c r="BS108" s="8">
        <f t="shared" si="42"/>
        <v>440035.05918057618</v>
      </c>
      <c r="BT108" s="8">
        <f t="shared" si="43"/>
        <v>440035.05918057624</v>
      </c>
      <c r="BU108" s="8">
        <f t="shared" si="44"/>
        <v>47537526.229999997</v>
      </c>
      <c r="BV108" s="8">
        <f>BU108*WACC!$H$11/12</f>
        <v>183089.32643810418</v>
      </c>
      <c r="BW108" s="8">
        <f t="shared" si="45"/>
        <v>3.9959881787945051</v>
      </c>
    </row>
    <row r="109" spans="1:75" hidden="1" outlineLevel="1" x14ac:dyDescent="0.2">
      <c r="A109">
        <f t="shared" si="4"/>
        <v>2017</v>
      </c>
      <c r="B109" s="49">
        <v>42795</v>
      </c>
      <c r="C109" s="205">
        <f>VLOOKUP($B109,[1]RevReqInput!$B$20:$AK$197,C$6,FALSE)</f>
        <v>0</v>
      </c>
      <c r="D109" s="205">
        <f>VLOOKUP($B109,[1]RevReqInput!$B$20:$AK$197,D$6,FALSE)</f>
        <v>0</v>
      </c>
      <c r="E109" s="205">
        <f>VLOOKUP($B109,[1]RevReqInput!$B$20:$AK$197,E$6,FALSE)</f>
        <v>438158.09830408328</v>
      </c>
      <c r="F109" s="205">
        <f>VLOOKUP($B109,[1]RevReqInput!$B$20:$AK$197,F$6,FALSE)</f>
        <v>0</v>
      </c>
      <c r="G109" s="205">
        <f>VLOOKUP($B109,[1]RevReqInput!$B$20:$AK$197,G$6,FALSE)</f>
        <v>2707.8183040833333</v>
      </c>
      <c r="H109" s="205">
        <f>VLOOKUP($B109,[1]RevReqInput!$B$20:$AK$197,H$6,FALSE)</f>
        <v>435450.27999999997</v>
      </c>
      <c r="I109" s="205">
        <f>VLOOKUP($B109,[1]RevReqInput!$B$20:$AK$197,I$6,FALSE)</f>
        <v>431632.24</v>
      </c>
      <c r="J109" s="205">
        <f>VLOOKUP($B109,[1]RevReqInput!$B$20:$AK$197,J$6,FALSE)</f>
        <v>3818.040000000005</v>
      </c>
      <c r="K109" s="205">
        <f>VLOOKUP($B109,[1]RevReqInput!$B$20:$AK$197,K$6,FALSE)</f>
        <v>586609.74</v>
      </c>
      <c r="L109" s="205">
        <f>VLOOKUP($B109,[1]RevReqInput!$B$20:$AK$197,L$6,FALSE)</f>
        <v>0</v>
      </c>
      <c r="M109" s="205">
        <f>VLOOKUP($B109,[1]RevReqInput!$B$20:$AK$197,M$6,FALSE)</f>
        <v>441427.99000000005</v>
      </c>
      <c r="N109" s="205">
        <f>VLOOKUP($B109,[1]RevReqInput!$B$20:$AK$197,N$6,FALSE)</f>
        <v>145181.75000000003</v>
      </c>
      <c r="O109" s="205">
        <f>VLOOKUP($B109,[1]RevReqInput!$B$20:$AK$197,O$6,FALSE)</f>
        <v>39845.399999999994</v>
      </c>
      <c r="P109" s="205">
        <f>VLOOKUP($B109,[1]RevReqInput!$B$20:$AK$197,P$6,FALSE)</f>
        <v>47134963.110000014</v>
      </c>
      <c r="Q109" s="205">
        <f>VLOOKUP($B109,[1]RevReqInput!$B$20:$AK$197,Q$6,FALSE)</f>
        <v>47174808.510000013</v>
      </c>
      <c r="R109" s="205">
        <f>VLOOKUP($B109,[1]RevReqInput!$B$20:$AK$197,R$6,FALSE)</f>
        <v>191425</v>
      </c>
      <c r="S109" s="205">
        <f>VLOOKUP($B109,[1]RevReqInput!$B$20:$AK$197,S$6,FALSE)</f>
        <v>0</v>
      </c>
      <c r="T109" s="205">
        <f>VLOOKUP($B109,[1]RevReqInput!$B$20:$AK$197,T$6,FALSE)</f>
        <v>0</v>
      </c>
      <c r="U109" s="205">
        <f>VLOOKUP($B109,[1]RevReqInput!$B$20:$AK$197,U$6,FALSE)</f>
        <v>520490</v>
      </c>
      <c r="V109" s="205">
        <f>VLOOKUP($B109,[1]RevReqInput!$B$20:$AK$197,V$6,FALSE)</f>
        <v>3163.2879013698634</v>
      </c>
      <c r="W109" s="205">
        <f>VLOOKUP($B109,[1]RevReqInput!$B$20:$AK$197,W$6,FALSE)</f>
        <v>0</v>
      </c>
      <c r="X109" s="205">
        <f>VLOOKUP($B109,[1]RevReqInput!$B$20:$AK$197,X$6,FALSE)</f>
        <v>0</v>
      </c>
      <c r="Y109" s="205">
        <f>VLOOKUP($B109,[1]RevReqInput!$B$20:$AK$197,Y$6,FALSE)</f>
        <v>395184.74</v>
      </c>
      <c r="Z109" s="205">
        <f>VLOOKUP($B109,[1]RevReqInput!$B$20:$AK$197,Z$6,FALSE)</f>
        <v>0</v>
      </c>
      <c r="AA109" s="205">
        <f>VLOOKUP($B109,[1]RevReqInput!$B$20:$AK$197,AA$6,FALSE)</f>
        <v>0</v>
      </c>
      <c r="AB109" s="205">
        <f>VLOOKUP($B109,[1]RevReqInput!$B$20:$AK$197,AB$6,FALSE)</f>
        <v>0</v>
      </c>
      <c r="AC109" s="205">
        <f>VLOOKUP($B109,[1]RevReqInput!$B$20:$AK$197,AC$6,FALSE)</f>
        <v>0</v>
      </c>
      <c r="AD109" s="205">
        <f>VLOOKUP($B109,[1]RevReqInput!$B$20:$AK$197,AD$6,FALSE)</f>
        <v>0</v>
      </c>
      <c r="AE109" s="205">
        <f>VLOOKUP($B109,[1]RevReqInput!$B$20:$AK$197,AE$6,FALSE)</f>
        <v>0</v>
      </c>
      <c r="AF109" s="205">
        <f>VLOOKUP($B109,[1]RevReqInput!$B$20:$AK$197,AF$6,FALSE)</f>
        <v>0</v>
      </c>
      <c r="AG109" s="205">
        <f>VLOOKUP($B109,[1]RevReqInput!$B$20:$AK$197,AG$6,FALSE)</f>
        <v>0</v>
      </c>
      <c r="AH109" s="205">
        <f>VLOOKUP($B109,[1]RevReqInput!$B$20:$AK$197,AH$6,FALSE)</f>
        <v>0</v>
      </c>
      <c r="AI109" s="205">
        <f>VLOOKUP($B109,[1]RevReqInput!$B$20:$AK$197,AI$6,FALSE)</f>
        <v>5322.595693489684</v>
      </c>
      <c r="AJ109" s="8">
        <f t="shared" si="36"/>
        <v>406378.44189894298</v>
      </c>
      <c r="AK109" s="8">
        <f t="shared" si="37"/>
        <v>406378.44189894293</v>
      </c>
      <c r="AL109">
        <f t="shared" si="7"/>
        <v>21.8</v>
      </c>
      <c r="AM109" s="47">
        <f t="shared" si="63"/>
        <v>2</v>
      </c>
      <c r="AN109" s="8">
        <f>AJ109-RevReqSumR!W109</f>
        <v>0</v>
      </c>
      <c r="AO109" s="8">
        <f t="shared" si="53"/>
        <v>0</v>
      </c>
      <c r="AP109" s="8">
        <f t="shared" si="54"/>
        <v>0</v>
      </c>
      <c r="AQ109" s="8">
        <f t="shared" si="55"/>
        <v>0</v>
      </c>
      <c r="AR109" s="8">
        <f t="shared" si="56"/>
        <v>47134963.110000014</v>
      </c>
      <c r="AS109" s="8">
        <v>0</v>
      </c>
      <c r="AU109" s="8">
        <f t="shared" si="57"/>
        <v>520490</v>
      </c>
      <c r="AV109" s="8">
        <f t="shared" si="58"/>
        <v>39845.399999999994</v>
      </c>
      <c r="AW109" s="8">
        <f t="shared" si="59"/>
        <v>47695298.510000013</v>
      </c>
      <c r="AX109" s="8">
        <f t="shared" si="60"/>
        <v>0</v>
      </c>
      <c r="AZ109" s="8">
        <f t="shared" si="52"/>
        <v>24480327.389735162</v>
      </c>
      <c r="BA109" s="8">
        <f t="shared" si="52"/>
        <v>606111.85346508014</v>
      </c>
      <c r="BB109" s="8">
        <f t="shared" si="52"/>
        <v>22608859.266799774</v>
      </c>
      <c r="BC109" s="8">
        <f t="shared" si="61"/>
        <v>47695298.51000002</v>
      </c>
      <c r="BD109" s="8">
        <f t="shared" si="62"/>
        <v>0</v>
      </c>
      <c r="BF109" s="8">
        <f t="shared" si="46"/>
        <v>841828.72189894295</v>
      </c>
      <c r="BG109" s="8">
        <f t="shared" si="47"/>
        <v>400507.3356934897</v>
      </c>
      <c r="BH109" s="8">
        <f t="shared" si="48"/>
        <v>0</v>
      </c>
      <c r="BI109" s="8">
        <f t="shared" si="49"/>
        <v>400507.3356934897</v>
      </c>
      <c r="BJ109" s="8">
        <f t="shared" si="50"/>
        <v>441321.38620545325</v>
      </c>
      <c r="BK109" s="8">
        <f t="shared" si="51"/>
        <v>0</v>
      </c>
      <c r="BL109" s="8">
        <f>BU109*WACC!$H$9/12</f>
        <v>125289.4341711413</v>
      </c>
      <c r="BM109" s="8">
        <f t="shared" si="38"/>
        <v>316031.95203431195</v>
      </c>
      <c r="BN109" s="8">
        <f t="shared" si="39"/>
        <v>129838.56717377671</v>
      </c>
      <c r="BO109" s="8">
        <f t="shared" si="40"/>
        <v>186193.38486053524</v>
      </c>
      <c r="BP109" s="8">
        <f>BU109*WACC!$H$10/12</f>
        <v>2538.4739997360698</v>
      </c>
      <c r="BQ109" s="8">
        <f t="shared" si="41"/>
        <v>183654.91086079917</v>
      </c>
      <c r="BR109" s="8"/>
      <c r="BS109" s="8">
        <f t="shared" si="42"/>
        <v>441321.38620545325</v>
      </c>
      <c r="BT109" s="8">
        <f t="shared" si="43"/>
        <v>441321.38620545313</v>
      </c>
      <c r="BU109" s="8">
        <f t="shared" si="44"/>
        <v>47655032.970000014</v>
      </c>
      <c r="BV109" s="8">
        <f>BU109*WACC!$H$11/12</f>
        <v>183541.90004857036</v>
      </c>
      <c r="BW109" s="8">
        <f t="shared" si="45"/>
        <v>-113.01081222880748</v>
      </c>
    </row>
    <row r="110" spans="1:75" hidden="1" outlineLevel="1" x14ac:dyDescent="0.2">
      <c r="A110">
        <f t="shared" si="4"/>
        <v>2017</v>
      </c>
      <c r="B110" s="49">
        <v>42826</v>
      </c>
      <c r="C110" s="205">
        <f>VLOOKUP($B110,[1]RevReqInput!$B$20:$AK$197,C$6,FALSE)</f>
        <v>0</v>
      </c>
      <c r="D110" s="205">
        <f>VLOOKUP($B110,[1]RevReqInput!$B$20:$AK$197,D$6,FALSE)</f>
        <v>0</v>
      </c>
      <c r="E110" s="205">
        <f>VLOOKUP($B110,[1]RevReqInput!$B$20:$AK$197,E$6,FALSE)</f>
        <v>436758.65581491828</v>
      </c>
      <c r="F110" s="205">
        <f>VLOOKUP($B110,[1]RevReqInput!$B$20:$AK$197,F$6,FALSE)</f>
        <v>0</v>
      </c>
      <c r="G110" s="205">
        <f>VLOOKUP($B110,[1]RevReqInput!$B$20:$AK$197,G$6,FALSE)</f>
        <v>2624.0058149166657</v>
      </c>
      <c r="H110" s="205">
        <f>VLOOKUP($B110,[1]RevReqInput!$B$20:$AK$197,H$6,FALSE)</f>
        <v>434134.65000000159</v>
      </c>
      <c r="I110" s="205">
        <f>VLOOKUP($B110,[1]RevReqInput!$B$20:$AK$197,I$6,FALSE)</f>
        <v>430434.7800000016</v>
      </c>
      <c r="J110" s="205">
        <f>VLOOKUP($B110,[1]RevReqInput!$B$20:$AK$197,J$6,FALSE)</f>
        <v>3699.87</v>
      </c>
      <c r="K110" s="205">
        <f>VLOOKUP($B110,[1]RevReqInput!$B$20:$AK$197,K$6,FALSE)</f>
        <v>720375.24</v>
      </c>
      <c r="L110" s="205">
        <f>VLOOKUP($B110,[1]RevReqInput!$B$20:$AK$197,L$6,FALSE)</f>
        <v>0</v>
      </c>
      <c r="M110" s="205">
        <f>VLOOKUP($B110,[1]RevReqInput!$B$20:$AK$197,M$6,FALSE)</f>
        <v>465088.94999999984</v>
      </c>
      <c r="N110" s="205">
        <f>VLOOKUP($B110,[1]RevReqInput!$B$20:$AK$197,N$6,FALSE)</f>
        <v>255286.29</v>
      </c>
      <c r="O110" s="205">
        <f>VLOOKUP($B110,[1]RevReqInput!$B$20:$AK$197,O$6,FALSE)</f>
        <v>8891.1</v>
      </c>
      <c r="P110" s="205">
        <f>VLOOKUP($B110,[1]RevReqInput!$B$20:$AK$197,P$6,FALSE)</f>
        <v>46879676.820000015</v>
      </c>
      <c r="Q110" s="205">
        <f>VLOOKUP($B110,[1]RevReqInput!$B$20:$AK$197,Q$6,FALSE)</f>
        <v>46888567.920000017</v>
      </c>
      <c r="R110" s="205">
        <f>VLOOKUP($B110,[1]RevReqInput!$B$20:$AK$197,R$6,FALSE)</f>
        <v>235135</v>
      </c>
      <c r="S110" s="205">
        <f>VLOOKUP($B110,[1]RevReqInput!$B$20:$AK$197,S$6,FALSE)</f>
        <v>520490</v>
      </c>
      <c r="T110" s="205">
        <f>VLOOKUP($B110,[1]RevReqInput!$B$20:$AK$197,T$6,FALSE)</f>
        <v>0</v>
      </c>
      <c r="U110" s="205">
        <f>VLOOKUP($B110,[1]RevReqInput!$B$20:$AK$197,U$6,FALSE)</f>
        <v>235135</v>
      </c>
      <c r="V110" s="205">
        <f>VLOOKUP($B110,[1]RevReqInput!$B$20:$AK$197,V$6,FALSE)</f>
        <v>4666.0006287671231</v>
      </c>
      <c r="W110" s="205">
        <f>VLOOKUP($B110,[1]RevReqInput!$B$20:$AK$197,W$6,FALSE)</f>
        <v>2895.4266399944818</v>
      </c>
      <c r="X110" s="205">
        <f>VLOOKUP($B110,[1]RevReqInput!$B$20:$AK$197,X$6,FALSE)</f>
        <v>0</v>
      </c>
      <c r="Y110" s="205">
        <f>VLOOKUP($B110,[1]RevReqInput!$B$20:$AK$197,Y$6,FALSE)</f>
        <v>485240.24</v>
      </c>
      <c r="Z110" s="205">
        <f>VLOOKUP($B110,[1]RevReqInput!$B$20:$AK$197,Z$6,FALSE)</f>
        <v>0</v>
      </c>
      <c r="AA110" s="205">
        <f>VLOOKUP($B110,[1]RevReqInput!$B$20:$AK$197,AA$6,FALSE)</f>
        <v>0</v>
      </c>
      <c r="AB110" s="205">
        <f>VLOOKUP($B110,[1]RevReqInput!$B$20:$AK$197,AB$6,FALSE)</f>
        <v>0</v>
      </c>
      <c r="AC110" s="205">
        <f>VLOOKUP($B110,[1]RevReqInput!$B$20:$AK$197,AC$6,FALSE)</f>
        <v>0</v>
      </c>
      <c r="AD110" s="205">
        <f>VLOOKUP($B110,[1]RevReqInput!$B$20:$AK$197,AD$6,FALSE)</f>
        <v>0</v>
      </c>
      <c r="AE110" s="205">
        <f>VLOOKUP($B110,[1]RevReqInput!$B$20:$AK$197,AE$6,FALSE)</f>
        <v>0</v>
      </c>
      <c r="AF110" s="205">
        <f>VLOOKUP($B110,[1]RevReqInput!$B$20:$AK$197,AF$6,FALSE)</f>
        <v>0</v>
      </c>
      <c r="AG110" s="205">
        <f>VLOOKUP($B110,[1]RevReqInput!$B$20:$AK$197,AG$6,FALSE)</f>
        <v>0</v>
      </c>
      <c r="AH110" s="205">
        <f>VLOOKUP($B110,[1]RevReqInput!$B$20:$AK$197,AH$6,FALSE)</f>
        <v>0</v>
      </c>
      <c r="AI110" s="205">
        <f>VLOOKUP($B110,[1]RevReqInput!$B$20:$AK$197,AI$6,FALSE)</f>
        <v>5322.595693489684</v>
      </c>
      <c r="AJ110" s="8">
        <f t="shared" si="36"/>
        <v>500748.26877716783</v>
      </c>
      <c r="AK110" s="8">
        <f t="shared" si="37"/>
        <v>500748.26877716795</v>
      </c>
      <c r="AL110">
        <f t="shared" si="7"/>
        <v>22</v>
      </c>
      <c r="AM110" s="47">
        <f t="shared" si="63"/>
        <v>2</v>
      </c>
      <c r="AN110" s="8">
        <f>AJ110-RevReqSumR!W110</f>
        <v>0</v>
      </c>
      <c r="AO110" s="8">
        <f t="shared" si="53"/>
        <v>0</v>
      </c>
      <c r="AP110" s="8">
        <f t="shared" si="54"/>
        <v>0</v>
      </c>
      <c r="AQ110" s="8">
        <f t="shared" si="55"/>
        <v>0</v>
      </c>
      <c r="AR110" s="8">
        <f t="shared" si="56"/>
        <v>46879676.820000015</v>
      </c>
      <c r="AS110" s="8">
        <v>0</v>
      </c>
      <c r="AU110" s="8">
        <f t="shared" si="57"/>
        <v>235135</v>
      </c>
      <c r="AV110" s="8">
        <f t="shared" si="58"/>
        <v>8891.1</v>
      </c>
      <c r="AW110" s="8">
        <f t="shared" si="59"/>
        <v>47123702.920000017</v>
      </c>
      <c r="AX110" s="8">
        <f t="shared" si="60"/>
        <v>0</v>
      </c>
      <c r="AZ110" s="8">
        <f t="shared" si="52"/>
        <v>24186947.379233811</v>
      </c>
      <c r="BA110" s="8">
        <f t="shared" si="52"/>
        <v>598848.01670736028</v>
      </c>
      <c r="BB110" s="8">
        <f t="shared" si="52"/>
        <v>22337907.524058849</v>
      </c>
      <c r="BC110" s="8">
        <f t="shared" si="61"/>
        <v>47123702.920000017</v>
      </c>
      <c r="BD110" s="8">
        <f t="shared" si="62"/>
        <v>0</v>
      </c>
      <c r="BF110" s="8">
        <f t="shared" si="46"/>
        <v>934882.91877716943</v>
      </c>
      <c r="BG110" s="8">
        <f t="shared" si="47"/>
        <v>493458.26233348413</v>
      </c>
      <c r="BH110" s="8">
        <f t="shared" si="48"/>
        <v>0</v>
      </c>
      <c r="BI110" s="8">
        <f t="shared" si="49"/>
        <v>493458.26233348413</v>
      </c>
      <c r="BJ110" s="8">
        <f t="shared" si="50"/>
        <v>441424.65644368529</v>
      </c>
      <c r="BK110" s="8">
        <f t="shared" si="51"/>
        <v>0</v>
      </c>
      <c r="BL110" s="8">
        <f>BU110*WACC!$H$9/12</f>
        <v>125395.29595338728</v>
      </c>
      <c r="BM110" s="8">
        <f t="shared" si="38"/>
        <v>316029.36049029802</v>
      </c>
      <c r="BN110" s="8">
        <f t="shared" si="39"/>
        <v>129837.50246383403</v>
      </c>
      <c r="BO110" s="8">
        <f t="shared" si="40"/>
        <v>186191.858026464</v>
      </c>
      <c r="BP110" s="8">
        <f>BU110*WACC!$H$10/12</f>
        <v>2540.6188524411277</v>
      </c>
      <c r="BQ110" s="8">
        <f t="shared" si="41"/>
        <v>183651.23917402286</v>
      </c>
      <c r="BR110" s="8"/>
      <c r="BS110" s="8">
        <f t="shared" si="42"/>
        <v>441424.65644368529</v>
      </c>
      <c r="BT110" s="8">
        <f t="shared" si="43"/>
        <v>441424.65644368541</v>
      </c>
      <c r="BU110" s="8">
        <f t="shared" si="44"/>
        <v>47695298.510000013</v>
      </c>
      <c r="BV110" s="8">
        <f>BU110*WACC!$H$11/12</f>
        <v>183696.9815427482</v>
      </c>
      <c r="BW110" s="8">
        <f t="shared" si="45"/>
        <v>45.742368725332199</v>
      </c>
    </row>
    <row r="111" spans="1:75" hidden="1" outlineLevel="1" x14ac:dyDescent="0.2">
      <c r="A111">
        <f t="shared" si="4"/>
        <v>2017</v>
      </c>
      <c r="B111" s="49">
        <v>42856</v>
      </c>
      <c r="C111" s="205">
        <f>VLOOKUP($B111,[1]RevReqInput!$B$20:$AK$197,C$6,FALSE)</f>
        <v>0</v>
      </c>
      <c r="D111" s="205">
        <f>VLOOKUP($B111,[1]RevReqInput!$B$20:$AK$197,D$6,FALSE)</f>
        <v>0</v>
      </c>
      <c r="E111" s="205">
        <f>VLOOKUP($B111,[1]RevReqInput!$B$20:$AK$197,E$6,FALSE)</f>
        <v>434108.4437685</v>
      </c>
      <c r="F111" s="205">
        <f>VLOOKUP($B111,[1]RevReqInput!$B$20:$AK$197,F$6,FALSE)</f>
        <v>0</v>
      </c>
      <c r="G111" s="205">
        <f>VLOOKUP($B111,[1]RevReqInput!$B$20:$AK$197,G$6,FALSE)</f>
        <v>2534.9737685</v>
      </c>
      <c r="H111" s="205">
        <f>VLOOKUP($B111,[1]RevReqInput!$B$20:$AK$197,H$6,FALSE)</f>
        <v>431573.47000000003</v>
      </c>
      <c r="I111" s="205">
        <f>VLOOKUP($B111,[1]RevReqInput!$B$20:$AK$197,I$6,FALSE)</f>
        <v>427999.2</v>
      </c>
      <c r="J111" s="205">
        <f>VLOOKUP($B111,[1]RevReqInput!$B$20:$AK$197,J$6,FALSE)</f>
        <v>3574.2700000000054</v>
      </c>
      <c r="K111" s="205">
        <f>VLOOKUP($B111,[1]RevReqInput!$B$20:$AK$197,K$6,FALSE)</f>
        <v>1019065.76</v>
      </c>
      <c r="L111" s="205">
        <f>VLOOKUP($B111,[1]RevReqInput!$B$20:$AK$197,L$6,FALSE)</f>
        <v>0</v>
      </c>
      <c r="M111" s="205">
        <f>VLOOKUP($B111,[1]RevReqInput!$B$20:$AK$197,M$6,FALSE)</f>
        <v>439238.14999999997</v>
      </c>
      <c r="N111" s="205">
        <f>VLOOKUP($B111,[1]RevReqInput!$B$20:$AK$197,N$6,FALSE)</f>
        <v>579827.6100000001</v>
      </c>
      <c r="O111" s="205">
        <f>VLOOKUP($B111,[1]RevReqInput!$B$20:$AK$197,O$6,FALSE)</f>
        <v>1226.42</v>
      </c>
      <c r="P111" s="205">
        <f>VLOOKUP($B111,[1]RevReqInput!$B$20:$AK$197,P$6,FALSE)</f>
        <v>46299849.209999993</v>
      </c>
      <c r="Q111" s="205">
        <f>VLOOKUP($B111,[1]RevReqInput!$B$20:$AK$197,Q$6,FALSE)</f>
        <v>46301075.629999995</v>
      </c>
      <c r="R111" s="205">
        <f>VLOOKUP($B111,[1]RevReqInput!$B$20:$AK$197,R$6,FALSE)</f>
        <v>332630</v>
      </c>
      <c r="S111" s="205">
        <f>VLOOKUP($B111,[1]RevReqInput!$B$20:$AK$197,S$6,FALSE)</f>
        <v>0</v>
      </c>
      <c r="T111" s="205">
        <f>VLOOKUP($B111,[1]RevReqInput!$B$20:$AK$197,T$6,FALSE)</f>
        <v>0</v>
      </c>
      <c r="U111" s="205">
        <f>VLOOKUP($B111,[1]RevReqInput!$B$20:$AK$197,U$6,FALSE)</f>
        <v>567765</v>
      </c>
      <c r="V111" s="205">
        <f>VLOOKUP($B111,[1]RevReqInput!$B$20:$AK$197,V$6,FALSE)</f>
        <v>2319.9551958904112</v>
      </c>
      <c r="W111" s="205">
        <f>VLOOKUP($B111,[1]RevReqInput!$B$20:$AK$197,W$6,FALSE)</f>
        <v>0</v>
      </c>
      <c r="X111" s="205">
        <f>VLOOKUP($B111,[1]RevReqInput!$B$20:$AK$197,X$6,FALSE)</f>
        <v>0</v>
      </c>
      <c r="Y111" s="205">
        <f>VLOOKUP($B111,[1]RevReqInput!$B$20:$AK$197,Y$6,FALSE)</f>
        <v>686435.76</v>
      </c>
      <c r="Z111" s="205">
        <f>VLOOKUP($B111,[1]RevReqInput!$B$20:$AK$197,Z$6,FALSE)</f>
        <v>0</v>
      </c>
      <c r="AA111" s="205">
        <f>VLOOKUP($B111,[1]RevReqInput!$B$20:$AK$197,AA$6,FALSE)</f>
        <v>0</v>
      </c>
      <c r="AB111" s="205">
        <f>VLOOKUP($B111,[1]RevReqInput!$B$20:$AK$197,AB$6,FALSE)</f>
        <v>0</v>
      </c>
      <c r="AC111" s="205">
        <f>VLOOKUP($B111,[1]RevReqInput!$B$20:$AK$197,AC$6,FALSE)</f>
        <v>0</v>
      </c>
      <c r="AD111" s="205">
        <f>VLOOKUP($B111,[1]RevReqInput!$B$20:$AK$197,AD$6,FALSE)</f>
        <v>0</v>
      </c>
      <c r="AE111" s="205">
        <f>VLOOKUP($B111,[1]RevReqInput!$B$20:$AK$197,AE$6,FALSE)</f>
        <v>0</v>
      </c>
      <c r="AF111" s="205">
        <f>VLOOKUP($B111,[1]RevReqInput!$B$20:$AK$197,AF$6,FALSE)</f>
        <v>0</v>
      </c>
      <c r="AG111" s="205">
        <f>VLOOKUP($B111,[1]RevReqInput!$B$20:$AK$197,AG$6,FALSE)</f>
        <v>0</v>
      </c>
      <c r="AH111" s="205">
        <f>VLOOKUP($B111,[1]RevReqInput!$B$20:$AK$197,AH$6,FALSE)</f>
        <v>0</v>
      </c>
      <c r="AI111" s="205">
        <f>VLOOKUP($B111,[1]RevReqInput!$B$20:$AK$197,AI$6,FALSE)</f>
        <v>5322.595693489684</v>
      </c>
      <c r="AJ111" s="8">
        <f t="shared" si="36"/>
        <v>696613.28465787997</v>
      </c>
      <c r="AK111" s="8">
        <f t="shared" si="37"/>
        <v>696613.28465788008</v>
      </c>
      <c r="AL111">
        <f t="shared" si="7"/>
        <v>22.2</v>
      </c>
      <c r="AM111" s="47">
        <f t="shared" si="63"/>
        <v>1</v>
      </c>
      <c r="AN111" s="8">
        <f>AJ111-RevReqSumR!W111</f>
        <v>0</v>
      </c>
      <c r="AO111" s="8">
        <f t="shared" si="53"/>
        <v>0</v>
      </c>
      <c r="AP111" s="8">
        <f t="shared" si="54"/>
        <v>0</v>
      </c>
      <c r="AQ111" s="8">
        <f t="shared" si="55"/>
        <v>0</v>
      </c>
      <c r="AR111" s="8">
        <f t="shared" si="56"/>
        <v>46299849.209999993</v>
      </c>
      <c r="AS111" s="8">
        <v>0</v>
      </c>
      <c r="AU111" s="8">
        <f t="shared" si="57"/>
        <v>567765</v>
      </c>
      <c r="AV111" s="8">
        <f t="shared" si="58"/>
        <v>1226.42</v>
      </c>
      <c r="AW111" s="8">
        <f t="shared" si="59"/>
        <v>46868840.629999995</v>
      </c>
      <c r="AX111" s="8">
        <f t="shared" si="60"/>
        <v>0</v>
      </c>
      <c r="AZ111" s="8">
        <f t="shared" si="52"/>
        <v>24056135.485956952</v>
      </c>
      <c r="BA111" s="8">
        <f t="shared" si="52"/>
        <v>595609.22672604001</v>
      </c>
      <c r="BB111" s="8">
        <f t="shared" si="52"/>
        <v>22217095.917317007</v>
      </c>
      <c r="BC111" s="8">
        <f t="shared" si="61"/>
        <v>46868840.629999995</v>
      </c>
      <c r="BD111" s="8">
        <f t="shared" si="62"/>
        <v>0</v>
      </c>
      <c r="BF111" s="8">
        <f t="shared" si="46"/>
        <v>1128186.7546578799</v>
      </c>
      <c r="BG111" s="8">
        <f t="shared" si="47"/>
        <v>691758.35569348966</v>
      </c>
      <c r="BH111" s="8">
        <f t="shared" si="48"/>
        <v>0</v>
      </c>
      <c r="BI111" s="8">
        <f t="shared" si="49"/>
        <v>691758.35569348966</v>
      </c>
      <c r="BJ111" s="8">
        <f t="shared" si="50"/>
        <v>436428.39896439028</v>
      </c>
      <c r="BK111" s="8">
        <f t="shared" si="51"/>
        <v>0</v>
      </c>
      <c r="BL111" s="8">
        <f>BU111*WACC!$H$9/12</f>
        <v>123892.51894154673</v>
      </c>
      <c r="BM111" s="8">
        <f t="shared" si="38"/>
        <v>312535.88002284354</v>
      </c>
      <c r="BN111" s="8">
        <f t="shared" si="39"/>
        <v>128402.24094858504</v>
      </c>
      <c r="BO111" s="8">
        <f t="shared" si="40"/>
        <v>184133.63907425851</v>
      </c>
      <c r="BP111" s="8">
        <f>BU111*WACC!$H$10/12</f>
        <v>2510.1712700316853</v>
      </c>
      <c r="BQ111" s="8">
        <f t="shared" si="41"/>
        <v>181623.46780422682</v>
      </c>
      <c r="BR111" s="8"/>
      <c r="BS111" s="8">
        <f t="shared" si="42"/>
        <v>436428.39896439028</v>
      </c>
      <c r="BT111" s="8">
        <f t="shared" si="43"/>
        <v>436428.39896439039</v>
      </c>
      <c r="BU111" s="8">
        <f t="shared" si="44"/>
        <v>47123702.920000017</v>
      </c>
      <c r="BV111" s="8">
        <f>BU111*WACC!$H$11/12</f>
        <v>181495.49863297815</v>
      </c>
      <c r="BW111" s="8">
        <f t="shared" si="45"/>
        <v>-127.96917124866741</v>
      </c>
    </row>
    <row r="112" spans="1:75" hidden="1" outlineLevel="1" x14ac:dyDescent="0.2">
      <c r="A112">
        <f t="shared" si="4"/>
        <v>2017</v>
      </c>
      <c r="B112" s="49">
        <v>42887</v>
      </c>
      <c r="C112" s="205">
        <f>VLOOKUP($B112,[1]RevReqInput!$B$20:$AK$197,C$6,FALSE)</f>
        <v>0</v>
      </c>
      <c r="D112" s="205">
        <f>VLOOKUP($B112,[1]RevReqInput!$B$20:$AK$197,D$6,FALSE)</f>
        <v>0</v>
      </c>
      <c r="E112" s="205">
        <f>VLOOKUP($B112,[1]RevReqInput!$B$20:$AK$197,E$6,FALSE)</f>
        <v>428669.31104441668</v>
      </c>
      <c r="F112" s="205">
        <f>VLOOKUP($B112,[1]RevReqInput!$B$20:$AK$197,F$6,FALSE)</f>
        <v>0</v>
      </c>
      <c r="G112" s="205">
        <f>VLOOKUP($B112,[1]RevReqInput!$B$20:$AK$197,G$6,FALSE)</f>
        <v>2425.7110444166665</v>
      </c>
      <c r="H112" s="205">
        <f>VLOOKUP($B112,[1]RevReqInput!$B$20:$AK$197,H$6,FALSE)</f>
        <v>426243.60000000003</v>
      </c>
      <c r="I112" s="205">
        <f>VLOOKUP($B112,[1]RevReqInput!$B$20:$AK$197,I$6,FALSE)</f>
        <v>422823.35000000003</v>
      </c>
      <c r="J112" s="205">
        <f>VLOOKUP($B112,[1]RevReqInput!$B$20:$AK$197,J$6,FALSE)</f>
        <v>3420.2499999999964</v>
      </c>
      <c r="K112" s="205">
        <f>VLOOKUP($B112,[1]RevReqInput!$B$20:$AK$197,K$6,FALSE)</f>
        <v>1146175</v>
      </c>
      <c r="L112" s="205">
        <f>VLOOKUP($B112,[1]RevReqInput!$B$20:$AK$197,L$6,FALSE)</f>
        <v>0</v>
      </c>
      <c r="M112" s="205">
        <f>VLOOKUP($B112,[1]RevReqInput!$B$20:$AK$197,M$6,FALSE)</f>
        <v>426877.06000000006</v>
      </c>
      <c r="N112" s="205">
        <f>VLOOKUP($B112,[1]RevReqInput!$B$20:$AK$197,N$6,FALSE)</f>
        <v>719297.94000000018</v>
      </c>
      <c r="O112" s="205">
        <f>VLOOKUP($B112,[1]RevReqInput!$B$20:$AK$197,O$6,FALSE)</f>
        <v>592.96</v>
      </c>
      <c r="P112" s="205">
        <f>VLOOKUP($B112,[1]RevReqInput!$B$20:$AK$197,P$6,FALSE)</f>
        <v>45580551.269999988</v>
      </c>
      <c r="Q112" s="205">
        <f>VLOOKUP($B112,[1]RevReqInput!$B$20:$AK$197,Q$6,FALSE)</f>
        <v>45581144.229999989</v>
      </c>
      <c r="R112" s="205">
        <f>VLOOKUP($B112,[1]RevReqInput!$B$20:$AK$197,R$6,FALSE)</f>
        <v>374015</v>
      </c>
      <c r="S112" s="205">
        <f>VLOOKUP($B112,[1]RevReqInput!$B$20:$AK$197,S$6,FALSE)</f>
        <v>0</v>
      </c>
      <c r="T112" s="205">
        <f>VLOOKUP($B112,[1]RevReqInput!$B$20:$AK$197,T$6,FALSE)</f>
        <v>0</v>
      </c>
      <c r="U112" s="205">
        <f>VLOOKUP($B112,[1]RevReqInput!$B$20:$AK$197,U$6,FALSE)</f>
        <v>941780</v>
      </c>
      <c r="V112" s="205">
        <f>VLOOKUP($B112,[1]RevReqInput!$B$20:$AK$197,V$6,FALSE)</f>
        <v>5298.3940041095902</v>
      </c>
      <c r="W112" s="205">
        <f>VLOOKUP($B112,[1]RevReqInput!$B$20:$AK$197,W$6,FALSE)</f>
        <v>0</v>
      </c>
      <c r="X112" s="205">
        <f>VLOOKUP($B112,[1]RevReqInput!$B$20:$AK$197,X$6,FALSE)</f>
        <v>0</v>
      </c>
      <c r="Y112" s="205">
        <f>VLOOKUP($B112,[1]RevReqInput!$B$20:$AK$197,Y$6,FALSE)</f>
        <v>772160</v>
      </c>
      <c r="Z112" s="205">
        <f>VLOOKUP($B112,[1]RevReqInput!$B$20:$AK$197,Z$6,FALSE)</f>
        <v>0</v>
      </c>
      <c r="AA112" s="205">
        <f>VLOOKUP($B112,[1]RevReqInput!$B$20:$AK$197,AA$6,FALSE)</f>
        <v>0</v>
      </c>
      <c r="AB112" s="205">
        <f>VLOOKUP($B112,[1]RevReqInput!$B$20:$AK$197,AB$6,FALSE)</f>
        <v>0</v>
      </c>
      <c r="AC112" s="205">
        <f>VLOOKUP($B112,[1]RevReqInput!$B$20:$AK$197,AC$6,FALSE)</f>
        <v>0</v>
      </c>
      <c r="AD112" s="205">
        <f>VLOOKUP($B112,[1]RevReqInput!$B$20:$AK$197,AD$6,FALSE)</f>
        <v>0</v>
      </c>
      <c r="AE112" s="205">
        <f>VLOOKUP($B112,[1]RevReqInput!$B$20:$AK$197,AE$6,FALSE)</f>
        <v>0</v>
      </c>
      <c r="AF112" s="205">
        <f>VLOOKUP($B112,[1]RevReqInput!$B$20:$AK$197,AF$6,FALSE)</f>
        <v>0</v>
      </c>
      <c r="AG112" s="205">
        <f>VLOOKUP($B112,[1]RevReqInput!$B$20:$AK$197,AG$6,FALSE)</f>
        <v>0</v>
      </c>
      <c r="AH112" s="205">
        <f>VLOOKUP($B112,[1]RevReqInput!$B$20:$AK$197,AH$6,FALSE)</f>
        <v>0</v>
      </c>
      <c r="AI112" s="205">
        <f>VLOOKUP($B112,[1]RevReqInput!$B$20:$AK$197,AI$6,FALSE)</f>
        <v>5322.595693489684</v>
      </c>
      <c r="AJ112" s="8">
        <f t="shared" si="36"/>
        <v>785206.7007420162</v>
      </c>
      <c r="AK112" s="8">
        <f t="shared" si="37"/>
        <v>785206.70074201596</v>
      </c>
      <c r="AL112">
        <f t="shared" si="7"/>
        <v>22.4</v>
      </c>
      <c r="AM112" s="47">
        <f t="shared" si="63"/>
        <v>2</v>
      </c>
      <c r="AN112" s="8">
        <f>AJ112-RevReqSumR!W112</f>
        <v>0</v>
      </c>
      <c r="AO112" s="8">
        <f t="shared" si="53"/>
        <v>0</v>
      </c>
      <c r="AP112" s="8">
        <f t="shared" si="54"/>
        <v>0</v>
      </c>
      <c r="AQ112" s="8">
        <f t="shared" si="55"/>
        <v>0</v>
      </c>
      <c r="AR112" s="8">
        <f t="shared" si="56"/>
        <v>45580551.269999988</v>
      </c>
      <c r="AS112" s="8">
        <v>0</v>
      </c>
      <c r="AU112" s="8">
        <f t="shared" si="57"/>
        <v>941780</v>
      </c>
      <c r="AV112" s="8">
        <f t="shared" si="58"/>
        <v>592.96</v>
      </c>
      <c r="AW112" s="8">
        <f t="shared" si="59"/>
        <v>46522924.229999989</v>
      </c>
      <c r="AX112" s="8">
        <f t="shared" si="60"/>
        <v>0</v>
      </c>
      <c r="AZ112" s="8">
        <f t="shared" si="52"/>
        <v>23878588.704910949</v>
      </c>
      <c r="BA112" s="8">
        <f t="shared" si="52"/>
        <v>591213.32111483987</v>
      </c>
      <c r="BB112" s="8">
        <f t="shared" si="52"/>
        <v>22053122.203974202</v>
      </c>
      <c r="BC112" s="8">
        <f t="shared" si="61"/>
        <v>46522924.229999989</v>
      </c>
      <c r="BD112" s="8">
        <f t="shared" si="62"/>
        <v>0</v>
      </c>
      <c r="BF112" s="8">
        <f t="shared" si="46"/>
        <v>1211450.3007420162</v>
      </c>
      <c r="BG112" s="8">
        <f t="shared" si="47"/>
        <v>777482.59569348965</v>
      </c>
      <c r="BH112" s="8">
        <f t="shared" si="48"/>
        <v>0</v>
      </c>
      <c r="BI112" s="8">
        <f t="shared" si="49"/>
        <v>777482.59569348965</v>
      </c>
      <c r="BJ112" s="8">
        <f t="shared" si="50"/>
        <v>433967.70504852652</v>
      </c>
      <c r="BK112" s="8">
        <f t="shared" si="51"/>
        <v>0</v>
      </c>
      <c r="BL112" s="8">
        <f>BU112*WACC!$H$9/12</f>
        <v>123222.46270371419</v>
      </c>
      <c r="BM112" s="8">
        <f t="shared" si="38"/>
        <v>310745.24234481232</v>
      </c>
      <c r="BN112" s="8">
        <f t="shared" si="39"/>
        <v>127666.57536494269</v>
      </c>
      <c r="BO112" s="8">
        <f t="shared" si="40"/>
        <v>183078.66697986962</v>
      </c>
      <c r="BP112" s="8">
        <f>BU112*WACC!$H$10/12</f>
        <v>2496.595342026651</v>
      </c>
      <c r="BQ112" s="8">
        <f t="shared" si="41"/>
        <v>180582.07163784298</v>
      </c>
      <c r="BR112" s="8"/>
      <c r="BS112" s="8">
        <f t="shared" si="42"/>
        <v>433967.70504852652</v>
      </c>
      <c r="BT112" s="8">
        <f t="shared" si="43"/>
        <v>433967.70504852629</v>
      </c>
      <c r="BU112" s="8">
        <f t="shared" si="44"/>
        <v>46868840.629999995</v>
      </c>
      <c r="BV112" s="8">
        <f>BU112*WACC!$H$11/12</f>
        <v>180513.9043282007</v>
      </c>
      <c r="BW112" s="8">
        <f t="shared" si="45"/>
        <v>-68.167309642274631</v>
      </c>
    </row>
    <row r="113" spans="1:75" hidden="1" outlineLevel="1" x14ac:dyDescent="0.2">
      <c r="A113">
        <f t="shared" si="4"/>
        <v>2017</v>
      </c>
      <c r="B113" s="49">
        <v>42917</v>
      </c>
      <c r="C113" s="205">
        <f>VLOOKUP($B113,[1]RevReqInput!$B$20:$AK$197,C$6,FALSE)</f>
        <v>0</v>
      </c>
      <c r="D113" s="205">
        <f>VLOOKUP($B113,[1]RevReqInput!$B$20:$AK$197,D$6,FALSE)</f>
        <v>0</v>
      </c>
      <c r="E113" s="205">
        <f>VLOOKUP($B113,[1]RevReqInput!$B$20:$AK$197,E$6,FALSE)</f>
        <v>422003.95279650018</v>
      </c>
      <c r="F113" s="205">
        <f>VLOOKUP($B113,[1]RevReqInput!$B$20:$AK$197,F$6,FALSE)</f>
        <v>0</v>
      </c>
      <c r="G113" s="205">
        <f>VLOOKUP($B113,[1]RevReqInput!$B$20:$AK$197,G$6,FALSE)</f>
        <v>2287.3927964999989</v>
      </c>
      <c r="H113" s="205">
        <f>VLOOKUP($B113,[1]RevReqInput!$B$20:$AK$197,H$6,FALSE)</f>
        <v>419716.56000000017</v>
      </c>
      <c r="I113" s="205">
        <f>VLOOKUP($B113,[1]RevReqInput!$B$20:$AK$197,I$6,FALSE)</f>
        <v>416491.36000000016</v>
      </c>
      <c r="J113" s="205">
        <f>VLOOKUP($B113,[1]RevReqInput!$B$20:$AK$197,J$6,FALSE)</f>
        <v>3225.2000000000003</v>
      </c>
      <c r="K113" s="205">
        <f>VLOOKUP($B113,[1]RevReqInput!$B$20:$AK$197,K$6,FALSE)</f>
        <v>1369552.62</v>
      </c>
      <c r="L113" s="205">
        <f>VLOOKUP($B113,[1]RevReqInput!$B$20:$AK$197,L$6,FALSE)</f>
        <v>0</v>
      </c>
      <c r="M113" s="205">
        <f>VLOOKUP($B113,[1]RevReqInput!$B$20:$AK$197,M$6,FALSE)</f>
        <v>419892.96000000014</v>
      </c>
      <c r="N113" s="205">
        <f>VLOOKUP($B113,[1]RevReqInput!$B$20:$AK$197,N$6,FALSE)</f>
        <v>949659.66000000015</v>
      </c>
      <c r="O113" s="205">
        <f>VLOOKUP($B113,[1]RevReqInput!$B$20:$AK$197,O$6,FALSE)</f>
        <v>416.56</v>
      </c>
      <c r="P113" s="205">
        <f>VLOOKUP($B113,[1]RevReqInput!$B$20:$AK$197,P$6,FALSE)</f>
        <v>44630891.609999992</v>
      </c>
      <c r="Q113" s="205">
        <f>VLOOKUP($B113,[1]RevReqInput!$B$20:$AK$197,Q$6,FALSE)</f>
        <v>44631308.169999994</v>
      </c>
      <c r="R113" s="205">
        <f>VLOOKUP($B113,[1]RevReqInput!$B$20:$AK$197,R$6,FALSE)</f>
        <v>447020</v>
      </c>
      <c r="S113" s="205">
        <f>VLOOKUP($B113,[1]RevReqInput!$B$20:$AK$197,S$6,FALSE)</f>
        <v>941780</v>
      </c>
      <c r="T113" s="205">
        <f>VLOOKUP($B113,[1]RevReqInput!$B$20:$AK$197,T$6,FALSE)</f>
        <v>0</v>
      </c>
      <c r="U113" s="205">
        <f>VLOOKUP($B113,[1]RevReqInput!$B$20:$AK$197,U$6,FALSE)</f>
        <v>447020</v>
      </c>
      <c r="V113" s="205">
        <f>VLOOKUP($B113,[1]RevReqInput!$B$20:$AK$197,V$6,FALSE)</f>
        <v>8735.9360602739725</v>
      </c>
      <c r="W113" s="205">
        <f>VLOOKUP($B113,[1]RevReqInput!$B$20:$AK$197,W$6,FALSE)</f>
        <v>3736.2502304430654</v>
      </c>
      <c r="X113" s="205">
        <f>VLOOKUP($B113,[1]RevReqInput!$B$20:$AK$197,X$6,FALSE)</f>
        <v>0</v>
      </c>
      <c r="Y113" s="205">
        <f>VLOOKUP($B113,[1]RevReqInput!$B$20:$AK$197,Y$6,FALSE)</f>
        <v>922560</v>
      </c>
      <c r="Z113" s="205">
        <f>VLOOKUP($B113,[1]RevReqInput!$B$20:$AK$197,Z$6,FALSE)</f>
        <v>0</v>
      </c>
      <c r="AA113" s="205">
        <f>VLOOKUP($B113,[1]RevReqInput!$B$20:$AK$197,AA$6,FALSE)</f>
        <v>0</v>
      </c>
      <c r="AB113" s="205">
        <f>VLOOKUP($B113,[1]RevReqInput!$B$20:$AK$197,AB$6,FALSE)</f>
        <v>0</v>
      </c>
      <c r="AC113" s="205">
        <f>VLOOKUP($B113,[1]RevReqInput!$B$20:$AK$197,AC$6,FALSE)</f>
        <v>0</v>
      </c>
      <c r="AD113" s="205">
        <f>VLOOKUP($B113,[1]RevReqInput!$B$20:$AK$197,AD$6,FALSE)</f>
        <v>0</v>
      </c>
      <c r="AE113" s="205">
        <f>VLOOKUP($B113,[1]RevReqInput!$B$20:$AK$197,AE$6,FALSE)</f>
        <v>0</v>
      </c>
      <c r="AF113" s="205">
        <f>VLOOKUP($B113,[1]RevReqInput!$B$20:$AK$197,AF$6,FALSE)</f>
        <v>0</v>
      </c>
      <c r="AG113" s="205">
        <f>VLOOKUP($B113,[1]RevReqInput!$B$20:$AK$197,AG$6,FALSE)</f>
        <v>0</v>
      </c>
      <c r="AH113" s="205">
        <f>VLOOKUP($B113,[1]RevReqInput!$B$20:$AK$197,AH$6,FALSE)</f>
        <v>0</v>
      </c>
      <c r="AI113" s="205">
        <f>VLOOKUP($B113,[1]RevReqInput!$B$20:$AK$197,AI$6,FALSE)</f>
        <v>5322.595693489684</v>
      </c>
      <c r="AJ113" s="8">
        <f t="shared" si="36"/>
        <v>942642.17478070699</v>
      </c>
      <c r="AK113" s="8">
        <f t="shared" si="37"/>
        <v>942642.17478070664</v>
      </c>
      <c r="AL113">
        <f t="shared" si="7"/>
        <v>22.6</v>
      </c>
      <c r="AM113" s="47">
        <f t="shared" si="63"/>
        <v>2</v>
      </c>
      <c r="AN113" s="8">
        <f>AJ113-RevReqSumR!W113</f>
        <v>0</v>
      </c>
      <c r="AO113" s="8">
        <f t="shared" si="53"/>
        <v>0</v>
      </c>
      <c r="AP113" s="8">
        <f t="shared" si="54"/>
        <v>0</v>
      </c>
      <c r="AQ113" s="8">
        <f t="shared" si="55"/>
        <v>0</v>
      </c>
      <c r="AR113" s="8">
        <f t="shared" si="56"/>
        <v>44630891.609999992</v>
      </c>
      <c r="AS113" s="8">
        <v>0</v>
      </c>
      <c r="AU113" s="8">
        <f t="shared" si="57"/>
        <v>447020</v>
      </c>
      <c r="AV113" s="8">
        <f t="shared" si="58"/>
        <v>416.56</v>
      </c>
      <c r="AW113" s="8">
        <f t="shared" si="59"/>
        <v>45078328.169999994</v>
      </c>
      <c r="AX113" s="8">
        <f t="shared" si="60"/>
        <v>0</v>
      </c>
      <c r="AZ113" s="8">
        <f t="shared" si="52"/>
        <v>23137128.10817505</v>
      </c>
      <c r="BA113" s="8">
        <f t="shared" si="52"/>
        <v>572855.39438435994</v>
      </c>
      <c r="BB113" s="8">
        <f t="shared" si="52"/>
        <v>21368344.667440586</v>
      </c>
      <c r="BC113" s="8">
        <f t="shared" si="61"/>
        <v>45078328.169999994</v>
      </c>
      <c r="BD113" s="8">
        <f t="shared" si="62"/>
        <v>0</v>
      </c>
      <c r="BF113" s="8">
        <f t="shared" si="46"/>
        <v>1362358.7347807072</v>
      </c>
      <c r="BG113" s="8">
        <f t="shared" si="47"/>
        <v>931618.84592393273</v>
      </c>
      <c r="BH113" s="8">
        <f t="shared" si="48"/>
        <v>0</v>
      </c>
      <c r="BI113" s="8">
        <f t="shared" si="49"/>
        <v>931618.84592393273</v>
      </c>
      <c r="BJ113" s="8">
        <f t="shared" si="50"/>
        <v>430739.88885677443</v>
      </c>
      <c r="BK113" s="8">
        <f t="shared" si="51"/>
        <v>0</v>
      </c>
      <c r="BL113" s="8">
        <f>BU113*WACC!$H$9/12</f>
        <v>122313.0168944163</v>
      </c>
      <c r="BM113" s="8">
        <f t="shared" si="38"/>
        <v>308426.87196235813</v>
      </c>
      <c r="BN113" s="8">
        <f t="shared" si="39"/>
        <v>126714.0960770152</v>
      </c>
      <c r="BO113" s="8">
        <f t="shared" si="40"/>
        <v>181712.77588534291</v>
      </c>
      <c r="BP113" s="8">
        <f>BU113*WACC!$H$10/12</f>
        <v>2478.1691710063706</v>
      </c>
      <c r="BQ113" s="8">
        <f t="shared" si="41"/>
        <v>179234.60671433655</v>
      </c>
      <c r="BR113" s="8"/>
      <c r="BS113" s="8">
        <f t="shared" si="42"/>
        <v>430739.88885677443</v>
      </c>
      <c r="BT113" s="8">
        <f t="shared" si="43"/>
        <v>430739.88885677414</v>
      </c>
      <c r="BU113" s="8">
        <f t="shared" si="44"/>
        <v>46522924.229999989</v>
      </c>
      <c r="BV113" s="8">
        <f>BU113*WACC!$H$11/12</f>
        <v>179181.61790729043</v>
      </c>
      <c r="BW113" s="8">
        <f t="shared" si="45"/>
        <v>-52.988807046116563</v>
      </c>
    </row>
    <row r="114" spans="1:75" hidden="1" outlineLevel="1" x14ac:dyDescent="0.2">
      <c r="A114">
        <f t="shared" si="4"/>
        <v>2017</v>
      </c>
      <c r="B114" s="49">
        <v>42948</v>
      </c>
      <c r="C114" s="205">
        <f>VLOOKUP($B114,[1]RevReqInput!$B$20:$AK$197,C$6,FALSE)</f>
        <v>0</v>
      </c>
      <c r="D114" s="205">
        <f>VLOOKUP($B114,[1]RevReqInput!$B$20:$AK$197,D$6,FALSE)</f>
        <v>0</v>
      </c>
      <c r="E114" s="205">
        <f>VLOOKUP($B114,[1]RevReqInput!$B$20:$AK$197,E$6,FALSE)</f>
        <v>413210.07662466663</v>
      </c>
      <c r="F114" s="205">
        <f>VLOOKUP($B114,[1]RevReqInput!$B$20:$AK$197,F$6,FALSE)</f>
        <v>0</v>
      </c>
      <c r="G114" s="205">
        <f>VLOOKUP($B114,[1]RevReqInput!$B$20:$AK$197,G$6,FALSE)</f>
        <v>2133.236624666667</v>
      </c>
      <c r="H114" s="205">
        <f>VLOOKUP($B114,[1]RevReqInput!$B$20:$AK$197,H$6,FALSE)</f>
        <v>411076.83999999997</v>
      </c>
      <c r="I114" s="205">
        <f>VLOOKUP($B114,[1]RevReqInput!$B$20:$AK$197,I$6,FALSE)</f>
        <v>408068.97</v>
      </c>
      <c r="J114" s="205">
        <f>VLOOKUP($B114,[1]RevReqInput!$B$20:$AK$197,J$6,FALSE)</f>
        <v>3007.8700000000026</v>
      </c>
      <c r="K114" s="205">
        <f>VLOOKUP($B114,[1]RevReqInput!$B$20:$AK$197,K$6,FALSE)</f>
        <v>1340328.32</v>
      </c>
      <c r="L114" s="205">
        <f>VLOOKUP($B114,[1]RevReqInput!$B$20:$AK$197,L$6,FALSE)</f>
        <v>0</v>
      </c>
      <c r="M114" s="205">
        <f>VLOOKUP($B114,[1]RevReqInput!$B$20:$AK$197,M$6,FALSE)</f>
        <v>411132.04</v>
      </c>
      <c r="N114" s="205">
        <f>VLOOKUP($B114,[1]RevReqInput!$B$20:$AK$197,N$6,FALSE)</f>
        <v>929196.28000000014</v>
      </c>
      <c r="O114" s="205">
        <f>VLOOKUP($B114,[1]RevReqInput!$B$20:$AK$197,O$6,FALSE)</f>
        <v>361.35999999999996</v>
      </c>
      <c r="P114" s="205">
        <f>VLOOKUP($B114,[1]RevReqInput!$B$20:$AK$197,P$6,FALSE)</f>
        <v>43701695.330000006</v>
      </c>
      <c r="Q114" s="205">
        <f>VLOOKUP($B114,[1]RevReqInput!$B$20:$AK$197,Q$6,FALSE)</f>
        <v>43702056.690000005</v>
      </c>
      <c r="R114" s="205">
        <f>VLOOKUP($B114,[1]RevReqInput!$B$20:$AK$197,R$6,FALSE)</f>
        <v>437410</v>
      </c>
      <c r="S114" s="205">
        <f>VLOOKUP($B114,[1]RevReqInput!$B$20:$AK$197,S$6,FALSE)</f>
        <v>0</v>
      </c>
      <c r="T114" s="205">
        <f>VLOOKUP($B114,[1]RevReqInput!$B$20:$AK$197,T$6,FALSE)</f>
        <v>0</v>
      </c>
      <c r="U114" s="205">
        <f>VLOOKUP($B114,[1]RevReqInput!$B$20:$AK$197,U$6,FALSE)</f>
        <v>884430</v>
      </c>
      <c r="V114" s="205">
        <f>VLOOKUP($B114,[1]RevReqInput!$B$20:$AK$197,V$6,FALSE)</f>
        <v>4351.1721452054799</v>
      </c>
      <c r="W114" s="205">
        <f>VLOOKUP($B114,[1]RevReqInput!$B$20:$AK$197,W$6,FALSE)</f>
        <v>0</v>
      </c>
      <c r="X114" s="205">
        <f>VLOOKUP($B114,[1]RevReqInput!$B$20:$AK$197,X$6,FALSE)</f>
        <v>0</v>
      </c>
      <c r="Y114" s="205">
        <f>VLOOKUP($B114,[1]RevReqInput!$B$20:$AK$197,Y$6,FALSE)</f>
        <v>902918.32</v>
      </c>
      <c r="Z114" s="205">
        <f>VLOOKUP($B114,[1]RevReqInput!$B$20:$AK$197,Z$6,FALSE)</f>
        <v>0</v>
      </c>
      <c r="AA114" s="205">
        <f>VLOOKUP($B114,[1]RevReqInput!$B$20:$AK$197,AA$6,FALSE)</f>
        <v>0</v>
      </c>
      <c r="AB114" s="205">
        <f>VLOOKUP($B114,[1]RevReqInput!$B$20:$AK$197,AB$6,FALSE)</f>
        <v>0</v>
      </c>
      <c r="AC114" s="205">
        <f>VLOOKUP($B114,[1]RevReqInput!$B$20:$AK$197,AC$6,FALSE)</f>
        <v>0</v>
      </c>
      <c r="AD114" s="205">
        <f>VLOOKUP($B114,[1]RevReqInput!$B$20:$AK$197,AD$6,FALSE)</f>
        <v>0</v>
      </c>
      <c r="AE114" s="205">
        <f>VLOOKUP($B114,[1]RevReqInput!$B$20:$AK$197,AE$6,FALSE)</f>
        <v>0</v>
      </c>
      <c r="AF114" s="205">
        <f>VLOOKUP($B114,[1]RevReqInput!$B$20:$AK$197,AF$6,FALSE)</f>
        <v>0</v>
      </c>
      <c r="AG114" s="205">
        <f>VLOOKUP($B114,[1]RevReqInput!$B$20:$AK$197,AG$6,FALSE)</f>
        <v>0</v>
      </c>
      <c r="AH114" s="205">
        <f>VLOOKUP($B114,[1]RevReqInput!$B$20:$AK$197,AH$6,FALSE)</f>
        <v>0</v>
      </c>
      <c r="AI114" s="205">
        <f>VLOOKUP($B114,[1]RevReqInput!$B$20:$AK$197,AI$6,FALSE)</f>
        <v>5322.595693489684</v>
      </c>
      <c r="AJ114" s="8">
        <f t="shared" si="36"/>
        <v>914725.32446336187</v>
      </c>
      <c r="AK114" s="8">
        <f t="shared" si="37"/>
        <v>914725.32446336176</v>
      </c>
      <c r="AL114">
        <f t="shared" si="7"/>
        <v>22.8</v>
      </c>
      <c r="AM114" s="47">
        <f t="shared" si="63"/>
        <v>2</v>
      </c>
      <c r="AN114" s="8">
        <f>AJ114-RevReqSumR!W114</f>
        <v>0</v>
      </c>
      <c r="AO114" s="8">
        <f t="shared" si="53"/>
        <v>0</v>
      </c>
      <c r="AP114" s="8">
        <f t="shared" si="54"/>
        <v>0</v>
      </c>
      <c r="AQ114" s="8">
        <f t="shared" si="55"/>
        <v>0</v>
      </c>
      <c r="AR114" s="8">
        <f t="shared" si="56"/>
        <v>43701695.330000006</v>
      </c>
      <c r="AS114" s="8">
        <v>0</v>
      </c>
      <c r="AU114" s="8">
        <f t="shared" si="57"/>
        <v>884430</v>
      </c>
      <c r="AV114" s="8">
        <f t="shared" si="58"/>
        <v>361.35999999999996</v>
      </c>
      <c r="AW114" s="8">
        <f t="shared" si="59"/>
        <v>44586486.690000005</v>
      </c>
      <c r="AX114" s="8">
        <f t="shared" si="60"/>
        <v>0</v>
      </c>
      <c r="AZ114" s="8">
        <f t="shared" si="52"/>
        <v>22884683.090942856</v>
      </c>
      <c r="BA114" s="8">
        <f t="shared" si="52"/>
        <v>566605.07285652007</v>
      </c>
      <c r="BB114" s="8">
        <f t="shared" si="52"/>
        <v>21135198.52620063</v>
      </c>
      <c r="BC114" s="8">
        <f t="shared" si="61"/>
        <v>44586486.690000005</v>
      </c>
      <c r="BD114" s="8">
        <f t="shared" si="62"/>
        <v>0</v>
      </c>
      <c r="BF114" s="8">
        <f t="shared" si="46"/>
        <v>1325802.1644633617</v>
      </c>
      <c r="BG114" s="8">
        <f t="shared" si="47"/>
        <v>908240.9156934896</v>
      </c>
      <c r="BH114" s="8">
        <f t="shared" si="48"/>
        <v>0</v>
      </c>
      <c r="BI114" s="8">
        <f t="shared" si="49"/>
        <v>908240.9156934896</v>
      </c>
      <c r="BJ114" s="8">
        <f t="shared" si="50"/>
        <v>417561.24876987212</v>
      </c>
      <c r="BK114" s="8">
        <f t="shared" si="51"/>
        <v>0</v>
      </c>
      <c r="BL114" s="8">
        <f>BU114*WACC!$H$9/12</f>
        <v>118515.04191290285</v>
      </c>
      <c r="BM114" s="8">
        <f t="shared" si="38"/>
        <v>299046.20685696928</v>
      </c>
      <c r="BN114" s="8">
        <f t="shared" si="39"/>
        <v>122860.14362511726</v>
      </c>
      <c r="BO114" s="8">
        <f t="shared" si="40"/>
        <v>176186.06323185202</v>
      </c>
      <c r="BP114" s="8">
        <f>BU114*WACC!$H$10/12</f>
        <v>2401.2188614611091</v>
      </c>
      <c r="BQ114" s="8">
        <f t="shared" si="41"/>
        <v>173784.8443703909</v>
      </c>
      <c r="BR114" s="8"/>
      <c r="BS114" s="8">
        <f t="shared" si="42"/>
        <v>417561.24876987212</v>
      </c>
      <c r="BT114" s="8">
        <f t="shared" si="43"/>
        <v>417561.24876987212</v>
      </c>
      <c r="BU114" s="8">
        <f t="shared" si="44"/>
        <v>45078328.169999994</v>
      </c>
      <c r="BV114" s="8">
        <f>BU114*WACC!$H$11/12</f>
        <v>173617.80042295478</v>
      </c>
      <c r="BW114" s="8">
        <f t="shared" si="45"/>
        <v>-167.0439474361192</v>
      </c>
    </row>
    <row r="115" spans="1:75" hidden="1" outlineLevel="1" x14ac:dyDescent="0.2">
      <c r="A115">
        <f t="shared" si="4"/>
        <v>2017</v>
      </c>
      <c r="B115" s="49">
        <v>42979</v>
      </c>
      <c r="C115" s="205">
        <f>VLOOKUP($B115,[1]RevReqInput!$B$20:$AK$197,C$6,FALSE)</f>
        <v>0</v>
      </c>
      <c r="D115" s="205">
        <f>VLOOKUP($B115,[1]RevReqInput!$B$20:$AK$197,D$6,FALSE)</f>
        <v>0</v>
      </c>
      <c r="E115" s="205">
        <f>VLOOKUP($B115,[1]RevReqInput!$B$20:$AK$197,E$6,FALSE)</f>
        <v>404606.81327091641</v>
      </c>
      <c r="F115" s="205">
        <f>VLOOKUP($B115,[1]RevReqInput!$B$20:$AK$197,F$6,FALSE)</f>
        <v>0</v>
      </c>
      <c r="G115" s="205">
        <f>VLOOKUP($B115,[1]RevReqInput!$B$20:$AK$197,G$6,FALSE)</f>
        <v>1979.2032709166672</v>
      </c>
      <c r="H115" s="205">
        <f>VLOOKUP($B115,[1]RevReqInput!$B$20:$AK$197,H$6,FALSE)</f>
        <v>402627.60999999975</v>
      </c>
      <c r="I115" s="205">
        <f>VLOOKUP($B115,[1]RevReqInput!$B$20:$AK$197,I$6,FALSE)</f>
        <v>399836.93999999977</v>
      </c>
      <c r="J115" s="205">
        <f>VLOOKUP($B115,[1]RevReqInput!$B$20:$AK$197,J$6,FALSE)</f>
        <v>2790.6699999999992</v>
      </c>
      <c r="K115" s="205">
        <f>VLOOKUP($B115,[1]RevReqInput!$B$20:$AK$197,K$6,FALSE)</f>
        <v>1326999.52</v>
      </c>
      <c r="L115" s="205">
        <f>VLOOKUP($B115,[1]RevReqInput!$B$20:$AK$197,L$6,FALSE)</f>
        <v>0</v>
      </c>
      <c r="M115" s="205">
        <f>VLOOKUP($B115,[1]RevReqInput!$B$20:$AK$197,M$6,FALSE)</f>
        <v>402510.10999999975</v>
      </c>
      <c r="N115" s="205">
        <f>VLOOKUP($B115,[1]RevReqInput!$B$20:$AK$197,N$6,FALSE)</f>
        <v>924489.4099999998</v>
      </c>
      <c r="O115" s="205">
        <f>VLOOKUP($B115,[1]RevReqInput!$B$20:$AK$197,O$6,FALSE)</f>
        <v>478.86</v>
      </c>
      <c r="P115" s="205">
        <f>VLOOKUP($B115,[1]RevReqInput!$B$20:$AK$197,P$6,FALSE)</f>
        <v>42777205.920000009</v>
      </c>
      <c r="Q115" s="205">
        <f>VLOOKUP($B115,[1]RevReqInput!$B$20:$AK$197,Q$6,FALSE)</f>
        <v>42777684.780000009</v>
      </c>
      <c r="R115" s="205">
        <f>VLOOKUP($B115,[1]RevReqInput!$B$20:$AK$197,R$6,FALSE)</f>
        <v>433070</v>
      </c>
      <c r="S115" s="205">
        <f>VLOOKUP($B115,[1]RevReqInput!$B$20:$AK$197,S$6,FALSE)</f>
        <v>0</v>
      </c>
      <c r="T115" s="205">
        <f>VLOOKUP($B115,[1]RevReqInput!$B$20:$AK$197,T$6,FALSE)</f>
        <v>0</v>
      </c>
      <c r="U115" s="205">
        <f>VLOOKUP($B115,[1]RevReqInput!$B$20:$AK$197,U$6,FALSE)</f>
        <v>1317500</v>
      </c>
      <c r="V115" s="205">
        <f>VLOOKUP($B115,[1]RevReqInput!$B$20:$AK$197,V$6,FALSE)</f>
        <v>8207.9979917808214</v>
      </c>
      <c r="W115" s="205">
        <f>VLOOKUP($B115,[1]RevReqInput!$B$20:$AK$197,W$6,FALSE)</f>
        <v>0</v>
      </c>
      <c r="X115" s="205">
        <f>VLOOKUP($B115,[1]RevReqInput!$B$20:$AK$197,X$6,FALSE)</f>
        <v>0</v>
      </c>
      <c r="Y115" s="205">
        <f>VLOOKUP($B115,[1]RevReqInput!$B$20:$AK$197,Y$6,FALSE)</f>
        <v>893929.52</v>
      </c>
      <c r="Z115" s="205">
        <f>VLOOKUP($B115,[1]RevReqInput!$B$20:$AK$197,Z$6,FALSE)</f>
        <v>0</v>
      </c>
      <c r="AA115" s="205">
        <f>VLOOKUP($B115,[1]RevReqInput!$B$20:$AK$197,AA$6,FALSE)</f>
        <v>0</v>
      </c>
      <c r="AB115" s="205">
        <f>VLOOKUP($B115,[1]RevReqInput!$B$20:$AK$197,AB$6,FALSE)</f>
        <v>0</v>
      </c>
      <c r="AC115" s="205">
        <f>VLOOKUP($B115,[1]RevReqInput!$B$20:$AK$197,AC$6,FALSE)</f>
        <v>0</v>
      </c>
      <c r="AD115" s="205">
        <f>VLOOKUP($B115,[1]RevReqInput!$B$20:$AK$197,AD$6,FALSE)</f>
        <v>0</v>
      </c>
      <c r="AE115" s="205">
        <f>VLOOKUP($B115,[1]RevReqInput!$B$20:$AK$197,AE$6,FALSE)</f>
        <v>0</v>
      </c>
      <c r="AF115" s="205">
        <f>VLOOKUP($B115,[1]RevReqInput!$B$20:$AK$197,AF$6,FALSE)</f>
        <v>0</v>
      </c>
      <c r="AG115" s="205">
        <f>VLOOKUP($B115,[1]RevReqInput!$B$20:$AK$197,AG$6,FALSE)</f>
        <v>0</v>
      </c>
      <c r="AH115" s="205">
        <f>VLOOKUP($B115,[1]RevReqInput!$B$20:$AK$197,AH$6,FALSE)</f>
        <v>0</v>
      </c>
      <c r="AI115" s="205">
        <f>VLOOKUP($B115,[1]RevReqInput!$B$20:$AK$197,AI$6,FALSE)</f>
        <v>5322.595693489684</v>
      </c>
      <c r="AJ115" s="8">
        <f t="shared" si="36"/>
        <v>909439.31695618667</v>
      </c>
      <c r="AK115" s="8">
        <f t="shared" si="37"/>
        <v>909439.31695618713</v>
      </c>
      <c r="AL115">
        <f t="shared" si="7"/>
        <v>23</v>
      </c>
      <c r="AM115" s="47">
        <f t="shared" si="63"/>
        <v>2</v>
      </c>
      <c r="AN115" s="8">
        <f>AJ115-RevReqSumR!W115</f>
        <v>0</v>
      </c>
      <c r="AO115" s="8">
        <f t="shared" si="53"/>
        <v>0</v>
      </c>
      <c r="AP115" s="8">
        <f t="shared" si="54"/>
        <v>0</v>
      </c>
      <c r="AQ115" s="8">
        <f t="shared" si="55"/>
        <v>0</v>
      </c>
      <c r="AR115" s="8">
        <f t="shared" si="56"/>
        <v>42777205.920000009</v>
      </c>
      <c r="AS115" s="8">
        <v>0</v>
      </c>
      <c r="AU115" s="8">
        <f t="shared" si="57"/>
        <v>1317500</v>
      </c>
      <c r="AV115" s="8">
        <f t="shared" si="58"/>
        <v>478.86</v>
      </c>
      <c r="AW115" s="8">
        <f t="shared" si="59"/>
        <v>44095184.780000009</v>
      </c>
      <c r="AX115" s="8">
        <f t="shared" si="60"/>
        <v>0</v>
      </c>
      <c r="AZ115" s="8">
        <f t="shared" ref="AZ115:BB134" si="64">($AW115-$AX115)*AZ$5</f>
        <v>22632515.01610671</v>
      </c>
      <c r="BA115" s="8">
        <f t="shared" si="64"/>
        <v>560361.60818424018</v>
      </c>
      <c r="BB115" s="8">
        <f t="shared" si="64"/>
        <v>20902308.155709062</v>
      </c>
      <c r="BC115" s="8">
        <f t="shared" si="61"/>
        <v>44095184.780000016</v>
      </c>
      <c r="BD115" s="8">
        <f t="shared" si="62"/>
        <v>0</v>
      </c>
      <c r="BF115" s="8">
        <f t="shared" si="46"/>
        <v>1312066.9269561865</v>
      </c>
      <c r="BG115" s="8">
        <f t="shared" si="47"/>
        <v>899252.11569348967</v>
      </c>
      <c r="BH115" s="8">
        <f t="shared" si="48"/>
        <v>0</v>
      </c>
      <c r="BI115" s="8">
        <f t="shared" si="49"/>
        <v>899252.11569348967</v>
      </c>
      <c r="BJ115" s="8">
        <f t="shared" si="50"/>
        <v>412814.81126269687</v>
      </c>
      <c r="BK115" s="8">
        <f t="shared" si="51"/>
        <v>0</v>
      </c>
      <c r="BL115" s="8">
        <f>BU115*WACC!$H$9/12</f>
        <v>117221.94574046101</v>
      </c>
      <c r="BM115" s="8">
        <f t="shared" si="38"/>
        <v>295592.86552223586</v>
      </c>
      <c r="BN115" s="8">
        <f t="shared" si="39"/>
        <v>121441.37287115538</v>
      </c>
      <c r="BO115" s="8">
        <f t="shared" si="40"/>
        <v>174151.49265108048</v>
      </c>
      <c r="BP115" s="8">
        <f>BU115*WACC!$H$10/12</f>
        <v>2375.0195970569134</v>
      </c>
      <c r="BQ115" s="8">
        <f t="shared" si="41"/>
        <v>171776.47305402358</v>
      </c>
      <c r="BR115" s="8"/>
      <c r="BS115" s="8">
        <f t="shared" si="42"/>
        <v>412814.81126269687</v>
      </c>
      <c r="BT115" s="8">
        <f t="shared" si="43"/>
        <v>412814.81126269721</v>
      </c>
      <c r="BU115" s="8">
        <f t="shared" si="44"/>
        <v>44586486.690000005</v>
      </c>
      <c r="BV115" s="8">
        <f>BU115*WACC!$H$11/12</f>
        <v>171723.48802538015</v>
      </c>
      <c r="BW115" s="8">
        <f t="shared" si="45"/>
        <v>-52.985028643422993</v>
      </c>
    </row>
    <row r="116" spans="1:75" hidden="1" outlineLevel="1" x14ac:dyDescent="0.2">
      <c r="A116">
        <f t="shared" si="4"/>
        <v>2017</v>
      </c>
      <c r="B116" s="49">
        <v>43009</v>
      </c>
      <c r="C116" s="205">
        <f>VLOOKUP($B116,[1]RevReqInput!$B$20:$AK$197,C$6,FALSE)</f>
        <v>0</v>
      </c>
      <c r="D116" s="205">
        <f>VLOOKUP($B116,[1]RevReqInput!$B$20:$AK$197,D$6,FALSE)</f>
        <v>0</v>
      </c>
      <c r="E116" s="205">
        <f>VLOOKUP($B116,[1]RevReqInput!$B$20:$AK$197,E$6,FALSE)</f>
        <v>396048.64927216666</v>
      </c>
      <c r="F116" s="205">
        <f>VLOOKUP($B116,[1]RevReqInput!$B$20:$AK$197,F$6,FALSE)</f>
        <v>0</v>
      </c>
      <c r="G116" s="205">
        <f>VLOOKUP($B116,[1]RevReqInput!$B$20:$AK$197,G$6,FALSE)</f>
        <v>1840.8692721666671</v>
      </c>
      <c r="H116" s="205">
        <f>VLOOKUP($B116,[1]RevReqInput!$B$20:$AK$197,H$6,FALSE)</f>
        <v>394207.77999999997</v>
      </c>
      <c r="I116" s="205">
        <f>VLOOKUP($B116,[1]RevReqInput!$B$20:$AK$197,I$6,FALSE)</f>
        <v>391612.17</v>
      </c>
      <c r="J116" s="205">
        <f>VLOOKUP($B116,[1]RevReqInput!$B$20:$AK$197,J$6,FALSE)</f>
        <v>2595.6099999999997</v>
      </c>
      <c r="K116" s="205">
        <f>VLOOKUP($B116,[1]RevReqInput!$B$20:$AK$197,K$6,FALSE)</f>
        <v>1218979.6399999999</v>
      </c>
      <c r="L116" s="205">
        <f>VLOOKUP($B116,[1]RevReqInput!$B$20:$AK$197,L$6,FALSE)</f>
        <v>0</v>
      </c>
      <c r="M116" s="205">
        <f>VLOOKUP($B116,[1]RevReqInput!$B$20:$AK$197,M$6,FALSE)</f>
        <v>394257.51999999996</v>
      </c>
      <c r="N116" s="205">
        <f>VLOOKUP($B116,[1]RevReqInput!$B$20:$AK$197,N$6,FALSE)</f>
        <v>824722.12000000023</v>
      </c>
      <c r="O116" s="205">
        <f>VLOOKUP($B116,[1]RevReqInput!$B$20:$AK$197,O$6,FALSE)</f>
        <v>429.11999999999995</v>
      </c>
      <c r="P116" s="205">
        <f>VLOOKUP($B116,[1]RevReqInput!$B$20:$AK$197,P$6,FALSE)</f>
        <v>41952483.799999997</v>
      </c>
      <c r="Q116" s="205">
        <f>VLOOKUP($B116,[1]RevReqInput!$B$20:$AK$197,Q$6,FALSE)</f>
        <v>41952912.920000002</v>
      </c>
      <c r="R116" s="205">
        <f>VLOOKUP($B116,[1]RevReqInput!$B$20:$AK$197,R$6,FALSE)</f>
        <v>398040</v>
      </c>
      <c r="S116" s="205">
        <f>VLOOKUP($B116,[1]RevReqInput!$B$20:$AK$197,S$6,FALSE)</f>
        <v>1317500</v>
      </c>
      <c r="T116" s="205">
        <f>VLOOKUP($B116,[1]RevReqInput!$B$20:$AK$197,T$6,FALSE)</f>
        <v>0</v>
      </c>
      <c r="U116" s="205">
        <f>VLOOKUP($B116,[1]RevReqInput!$B$20:$AK$197,U$6,FALSE)</f>
        <v>398040</v>
      </c>
      <c r="V116" s="205">
        <f>VLOOKUP($B116,[1]RevReqInput!$B$20:$AK$197,V$6,FALSE)</f>
        <v>12151.917106849314</v>
      </c>
      <c r="W116" s="205">
        <f>VLOOKUP($B116,[1]RevReqInput!$B$20:$AK$197,W$6,FALSE)</f>
        <v>4484.7449044182804</v>
      </c>
      <c r="X116" s="205">
        <f>VLOOKUP($B116,[1]RevReqInput!$B$20:$AK$197,X$6,FALSE)</f>
        <v>0</v>
      </c>
      <c r="Y116" s="205">
        <f>VLOOKUP($B116,[1]RevReqInput!$B$20:$AK$197,Y$6,FALSE)</f>
        <v>820939.64</v>
      </c>
      <c r="Z116" s="205">
        <f>VLOOKUP($B116,[1]RevReqInput!$B$20:$AK$197,Z$6,FALSE)</f>
        <v>0</v>
      </c>
      <c r="AA116" s="205">
        <f>VLOOKUP($B116,[1]RevReqInput!$B$20:$AK$197,AA$6,FALSE)</f>
        <v>0</v>
      </c>
      <c r="AB116" s="205">
        <f>VLOOKUP($B116,[1]RevReqInput!$B$20:$AK$197,AB$6,FALSE)</f>
        <v>0</v>
      </c>
      <c r="AC116" s="205">
        <f>VLOOKUP($B116,[1]RevReqInput!$B$20:$AK$197,AC$6,FALSE)</f>
        <v>0</v>
      </c>
      <c r="AD116" s="205">
        <f>VLOOKUP($B116,[1]RevReqInput!$B$20:$AK$197,AD$6,FALSE)</f>
        <v>0</v>
      </c>
      <c r="AE116" s="205">
        <f>VLOOKUP($B116,[1]RevReqInput!$B$20:$AK$197,AE$6,FALSE)</f>
        <v>0</v>
      </c>
      <c r="AF116" s="205">
        <f>VLOOKUP($B116,[1]RevReqInput!$B$20:$AK$197,AF$6,FALSE)</f>
        <v>0</v>
      </c>
      <c r="AG116" s="205">
        <f>VLOOKUP($B116,[1]RevReqInput!$B$20:$AK$197,AG$6,FALSE)</f>
        <v>0</v>
      </c>
      <c r="AH116" s="205">
        <f>VLOOKUP($B116,[1]RevReqInput!$B$20:$AK$197,AH$6,FALSE)</f>
        <v>0</v>
      </c>
      <c r="AI116" s="205">
        <f>VLOOKUP($B116,[1]RevReqInput!$B$20:$AK$197,AI$6,FALSE)</f>
        <v>4952.8974713183943</v>
      </c>
      <c r="AJ116" s="8">
        <f t="shared" si="36"/>
        <v>844370.06875475298</v>
      </c>
      <c r="AK116" s="8">
        <f t="shared" si="37"/>
        <v>844370.06875475263</v>
      </c>
      <c r="AL116">
        <f t="shared" si="7"/>
        <v>23.2</v>
      </c>
      <c r="AM116" s="47">
        <f t="shared" si="63"/>
        <v>1</v>
      </c>
      <c r="AN116" s="8">
        <f>AJ116-RevReqSumR!W116</f>
        <v>0</v>
      </c>
      <c r="AO116" s="8">
        <f t="shared" si="53"/>
        <v>0</v>
      </c>
      <c r="AP116" s="8">
        <f t="shared" si="54"/>
        <v>0</v>
      </c>
      <c r="AQ116" s="8">
        <f t="shared" si="55"/>
        <v>0</v>
      </c>
      <c r="AR116" s="8">
        <f t="shared" si="56"/>
        <v>41952483.799999997</v>
      </c>
      <c r="AS116" s="8">
        <v>0</v>
      </c>
      <c r="AU116" s="8">
        <f t="shared" si="57"/>
        <v>398040</v>
      </c>
      <c r="AV116" s="8">
        <f t="shared" si="58"/>
        <v>429.11999999999995</v>
      </c>
      <c r="AW116" s="8">
        <f t="shared" si="59"/>
        <v>42350952.919999994</v>
      </c>
      <c r="AX116" s="8">
        <f t="shared" si="60"/>
        <v>0</v>
      </c>
      <c r="AZ116" s="8">
        <f t="shared" si="64"/>
        <v>21737261.850483801</v>
      </c>
      <c r="BA116" s="8">
        <f t="shared" si="64"/>
        <v>538195.90970735997</v>
      </c>
      <c r="BB116" s="8">
        <f t="shared" si="64"/>
        <v>20075495.159808837</v>
      </c>
      <c r="BC116" s="8">
        <f t="shared" si="61"/>
        <v>42350952.920000002</v>
      </c>
      <c r="BD116" s="8">
        <f t="shared" si="62"/>
        <v>0</v>
      </c>
      <c r="BF116" s="8">
        <f t="shared" si="46"/>
        <v>1238577.8487547529</v>
      </c>
      <c r="BG116" s="8">
        <f t="shared" si="47"/>
        <v>830377.28237573674</v>
      </c>
      <c r="BH116" s="8">
        <f t="shared" si="48"/>
        <v>0</v>
      </c>
      <c r="BI116" s="8">
        <f t="shared" si="49"/>
        <v>830377.28237573674</v>
      </c>
      <c r="BJ116" s="8">
        <f t="shared" si="50"/>
        <v>408200.56637901615</v>
      </c>
      <c r="BK116" s="8">
        <f t="shared" si="51"/>
        <v>0</v>
      </c>
      <c r="BL116" s="8">
        <f>BU116*WACC!$H$9/12</f>
        <v>115930.26814682993</v>
      </c>
      <c r="BM116" s="8">
        <f t="shared" si="38"/>
        <v>292270.29823218624</v>
      </c>
      <c r="BN116" s="8">
        <f t="shared" si="39"/>
        <v>120076.32932571138</v>
      </c>
      <c r="BO116" s="8">
        <f t="shared" si="40"/>
        <v>172193.96890647485</v>
      </c>
      <c r="BP116" s="8">
        <f>BU116*WACC!$H$10/12</f>
        <v>2348.8490743056068</v>
      </c>
      <c r="BQ116" s="8">
        <f t="shared" si="41"/>
        <v>169845.11983216924</v>
      </c>
      <c r="BR116" s="8"/>
      <c r="BS116" s="8">
        <f t="shared" si="42"/>
        <v>408200.56637901615</v>
      </c>
      <c r="BT116" s="8">
        <f t="shared" si="43"/>
        <v>408200.56637901597</v>
      </c>
      <c r="BU116" s="8">
        <f t="shared" si="44"/>
        <v>44095184.780000009</v>
      </c>
      <c r="BV116" s="8">
        <f>BU116*WACC!$H$11/12</f>
        <v>169831.25376513615</v>
      </c>
      <c r="BW116" s="8">
        <f t="shared" si="45"/>
        <v>-13.866067033086438</v>
      </c>
    </row>
    <row r="117" spans="1:75" hidden="1" outlineLevel="1" x14ac:dyDescent="0.2">
      <c r="A117">
        <f t="shared" si="4"/>
        <v>2017</v>
      </c>
      <c r="B117" s="49">
        <v>43040</v>
      </c>
      <c r="C117" s="205">
        <f>VLOOKUP($B117,[1]RevReqInput!$B$20:$AK$197,C$6,FALSE)</f>
        <v>0</v>
      </c>
      <c r="D117" s="205">
        <f>VLOOKUP($B117,[1]RevReqInput!$B$20:$AK$197,D$6,FALSE)</f>
        <v>0</v>
      </c>
      <c r="E117" s="205">
        <f>VLOOKUP($B117,[1]RevReqInput!$B$20:$AK$197,E$6,FALSE)</f>
        <v>388412.59333191655</v>
      </c>
      <c r="F117" s="205">
        <f>VLOOKUP($B117,[1]RevReqInput!$B$20:$AK$197,F$6,FALSE)</f>
        <v>0</v>
      </c>
      <c r="G117" s="205">
        <f>VLOOKUP($B117,[1]RevReqInput!$B$20:$AK$197,G$6,FALSE)</f>
        <v>1713.483331916666</v>
      </c>
      <c r="H117" s="205">
        <f>VLOOKUP($B117,[1]RevReqInput!$B$20:$AK$197,H$6,FALSE)</f>
        <v>386699.10999999987</v>
      </c>
      <c r="I117" s="205">
        <f>VLOOKUP($B117,[1]RevReqInput!$B$20:$AK$197,I$6,FALSE)</f>
        <v>384283.17999999988</v>
      </c>
      <c r="J117" s="205">
        <f>VLOOKUP($B117,[1]RevReqInput!$B$20:$AK$197,J$6,FALSE)</f>
        <v>2415.9300000000003</v>
      </c>
      <c r="K117" s="205">
        <f>VLOOKUP($B117,[1]RevReqInput!$B$20:$AK$197,K$6,FALSE)</f>
        <v>1044728.22</v>
      </c>
      <c r="L117" s="205">
        <f>VLOOKUP($B117,[1]RevReqInput!$B$20:$AK$197,L$6,FALSE)</f>
        <v>0</v>
      </c>
      <c r="M117" s="205">
        <f>VLOOKUP($B117,[1]RevReqInput!$B$20:$AK$197,M$6,FALSE)</f>
        <v>386787.64999999985</v>
      </c>
      <c r="N117" s="205">
        <f>VLOOKUP($B117,[1]RevReqInput!$B$20:$AK$197,N$6,FALSE)</f>
        <v>657940.56999999983</v>
      </c>
      <c r="O117" s="205">
        <f>VLOOKUP($B117,[1]RevReqInput!$B$20:$AK$197,O$6,FALSE)</f>
        <v>340.58</v>
      </c>
      <c r="P117" s="205">
        <f>VLOOKUP($B117,[1]RevReqInput!$B$20:$AK$197,P$6,FALSE)</f>
        <v>41294543.230000004</v>
      </c>
      <c r="Q117" s="205">
        <f>VLOOKUP($B117,[1]RevReqInput!$B$20:$AK$197,Q$6,FALSE)</f>
        <v>41294883.81000001</v>
      </c>
      <c r="R117" s="205">
        <f>VLOOKUP($B117,[1]RevReqInput!$B$20:$AK$197,R$6,FALSE)</f>
        <v>341155</v>
      </c>
      <c r="S117" s="205">
        <f>VLOOKUP($B117,[1]RevReqInput!$B$20:$AK$197,S$6,FALSE)</f>
        <v>0</v>
      </c>
      <c r="T117" s="205">
        <f>VLOOKUP($B117,[1]RevReqInput!$B$20:$AK$197,T$6,FALSE)</f>
        <v>0</v>
      </c>
      <c r="U117" s="205">
        <f>VLOOKUP($B117,[1]RevReqInput!$B$20:$AK$197,U$6,FALSE)</f>
        <v>739195</v>
      </c>
      <c r="V117" s="205">
        <f>VLOOKUP($B117,[1]RevReqInput!$B$20:$AK$197,V$6,FALSE)</f>
        <v>3738.5469602739731</v>
      </c>
      <c r="W117" s="205">
        <f>VLOOKUP($B117,[1]RevReqInput!$B$20:$AK$197,W$6,FALSE)</f>
        <v>0</v>
      </c>
      <c r="X117" s="205">
        <f>VLOOKUP($B117,[1]RevReqInput!$B$20:$AK$197,X$6,FALSE)</f>
        <v>0</v>
      </c>
      <c r="Y117" s="205">
        <f>VLOOKUP($B117,[1]RevReqInput!$B$20:$AK$197,Y$6,FALSE)</f>
        <v>703586.64</v>
      </c>
      <c r="Z117" s="205">
        <f>VLOOKUP($B117,[1]RevReqInput!$B$20:$AK$197,Z$6,FALSE)</f>
        <v>0</v>
      </c>
      <c r="AA117" s="205">
        <f>VLOOKUP($B117,[1]RevReqInput!$B$20:$AK$197,AA$6,FALSE)</f>
        <v>0</v>
      </c>
      <c r="AB117" s="205">
        <f>VLOOKUP($B117,[1]RevReqInput!$B$20:$AK$197,AB$6,FALSE)</f>
        <v>0</v>
      </c>
      <c r="AC117" s="205">
        <f>VLOOKUP($B117,[1]RevReqInput!$B$20:$AK$197,AC$6,FALSE)</f>
        <v>0</v>
      </c>
      <c r="AD117" s="205">
        <f>VLOOKUP($B117,[1]RevReqInput!$B$20:$AK$197,AD$6,FALSE)</f>
        <v>0</v>
      </c>
      <c r="AE117" s="205">
        <f>VLOOKUP($B117,[1]RevReqInput!$B$20:$AK$197,AE$6,FALSE)</f>
        <v>0</v>
      </c>
      <c r="AF117" s="205">
        <f>VLOOKUP($B117,[1]RevReqInput!$B$20:$AK$197,AF$6,FALSE)</f>
        <v>0</v>
      </c>
      <c r="AG117" s="205">
        <f>VLOOKUP($B117,[1]RevReqInput!$B$20:$AK$197,AG$6,FALSE)</f>
        <v>0</v>
      </c>
      <c r="AH117" s="205">
        <f>VLOOKUP($B117,[1]RevReqInput!$B$20:$AK$197,AH$6,FALSE)</f>
        <v>0</v>
      </c>
      <c r="AI117" s="205">
        <f>VLOOKUP($B117,[1]RevReqInput!$B$20:$AK$197,AI$6,FALSE)</f>
        <v>4952.8974713183943</v>
      </c>
      <c r="AJ117" s="8">
        <f t="shared" si="36"/>
        <v>713991.56776350876</v>
      </c>
      <c r="AK117" s="8">
        <f t="shared" si="37"/>
        <v>713991.567763509</v>
      </c>
      <c r="AL117">
        <f t="shared" si="7"/>
        <v>23.4</v>
      </c>
      <c r="AM117" s="47">
        <f t="shared" si="63"/>
        <v>2</v>
      </c>
      <c r="AN117" s="8">
        <f>AJ117-RevReqSumR!W117</f>
        <v>0</v>
      </c>
      <c r="AO117" s="8">
        <f t="shared" si="53"/>
        <v>0</v>
      </c>
      <c r="AP117" s="8">
        <f t="shared" si="54"/>
        <v>0</v>
      </c>
      <c r="AQ117" s="8">
        <f t="shared" si="55"/>
        <v>0</v>
      </c>
      <c r="AR117" s="8">
        <f t="shared" si="56"/>
        <v>41294543.230000004</v>
      </c>
      <c r="AS117" s="8">
        <v>0</v>
      </c>
      <c r="AU117" s="8">
        <f t="shared" si="57"/>
        <v>739195</v>
      </c>
      <c r="AV117" s="8">
        <f t="shared" si="58"/>
        <v>340.58</v>
      </c>
      <c r="AW117" s="8">
        <f t="shared" si="59"/>
        <v>42034078.810000002</v>
      </c>
      <c r="AX117" s="8">
        <f t="shared" si="60"/>
        <v>0</v>
      </c>
      <c r="AZ117" s="8">
        <f t="shared" si="64"/>
        <v>21574621.460414656</v>
      </c>
      <c r="BA117" s="8">
        <f t="shared" si="64"/>
        <v>534169.07351748005</v>
      </c>
      <c r="BB117" s="8">
        <f t="shared" si="64"/>
        <v>19925288.276067872</v>
      </c>
      <c r="BC117" s="8">
        <f t="shared" si="61"/>
        <v>42034078.810000002</v>
      </c>
      <c r="BD117" s="8">
        <f t="shared" si="62"/>
        <v>0</v>
      </c>
      <c r="BF117" s="8">
        <f t="shared" si="46"/>
        <v>1100690.6777635086</v>
      </c>
      <c r="BG117" s="8">
        <f t="shared" si="47"/>
        <v>708539.53747131838</v>
      </c>
      <c r="BH117" s="8">
        <f t="shared" si="48"/>
        <v>0</v>
      </c>
      <c r="BI117" s="8">
        <f t="shared" si="49"/>
        <v>708539.53747131838</v>
      </c>
      <c r="BJ117" s="8">
        <f t="shared" si="50"/>
        <v>392151.14029219025</v>
      </c>
      <c r="BK117" s="8">
        <f t="shared" si="51"/>
        <v>0</v>
      </c>
      <c r="BL117" s="8">
        <f>BU117*WACC!$H$9/12</f>
        <v>111344.52328038</v>
      </c>
      <c r="BM117" s="8">
        <f t="shared" si="38"/>
        <v>280806.61701181025</v>
      </c>
      <c r="BN117" s="8">
        <f t="shared" si="39"/>
        <v>115366.59053313211</v>
      </c>
      <c r="BO117" s="8">
        <f t="shared" si="40"/>
        <v>165440.02647867813</v>
      </c>
      <c r="BP117" s="8">
        <f>BU117*WACC!$H$10/12</f>
        <v>2255.9378548566838</v>
      </c>
      <c r="BQ117" s="8">
        <f t="shared" si="41"/>
        <v>163184.08862382144</v>
      </c>
      <c r="BR117" s="8"/>
      <c r="BS117" s="8">
        <f t="shared" si="42"/>
        <v>392151.14029219025</v>
      </c>
      <c r="BT117" s="8">
        <f t="shared" si="43"/>
        <v>392151.14029219054</v>
      </c>
      <c r="BU117" s="8">
        <f t="shared" si="44"/>
        <v>42350952.919999994</v>
      </c>
      <c r="BV117" s="8">
        <f>BU117*WACC!$H$11/12</f>
        <v>163113.3981734468</v>
      </c>
      <c r="BW117" s="8">
        <f t="shared" si="45"/>
        <v>-70.690450374648208</v>
      </c>
    </row>
    <row r="118" spans="1:75" hidden="1" outlineLevel="1" x14ac:dyDescent="0.2">
      <c r="A118">
        <f t="shared" si="4"/>
        <v>2017</v>
      </c>
      <c r="B118" s="49">
        <v>43070</v>
      </c>
      <c r="C118" s="205">
        <f>VLOOKUP($B118,[1]RevReqInput!$B$20:$AK$197,C$6,FALSE)</f>
        <v>0</v>
      </c>
      <c r="D118" s="205">
        <f>VLOOKUP($B118,[1]RevReqInput!$B$20:$AK$197,D$6,FALSE)</f>
        <v>0</v>
      </c>
      <c r="E118" s="205">
        <f>VLOOKUP($B118,[1]RevReqInput!$B$20:$AK$197,E$6,FALSE)</f>
        <v>382320.49965950008</v>
      </c>
      <c r="F118" s="205">
        <f>VLOOKUP($B118,[1]RevReqInput!$B$20:$AK$197,F$6,FALSE)</f>
        <v>0</v>
      </c>
      <c r="G118" s="205">
        <f>VLOOKUP($B118,[1]RevReqInput!$B$20:$AK$197,G$6,FALSE)</f>
        <v>1583.2996594999997</v>
      </c>
      <c r="H118" s="205">
        <f>VLOOKUP($B118,[1]RevReqInput!$B$20:$AK$197,H$6,FALSE)</f>
        <v>380737.20000000007</v>
      </c>
      <c r="I118" s="205">
        <f>VLOOKUP($B118,[1]RevReqInput!$B$20:$AK$197,I$6,FALSE)</f>
        <v>378504.71000000008</v>
      </c>
      <c r="J118" s="205">
        <f>VLOOKUP($B118,[1]RevReqInput!$B$20:$AK$197,J$6,FALSE)</f>
        <v>2232.4899999999984</v>
      </c>
      <c r="K118" s="205">
        <f>VLOOKUP($B118,[1]RevReqInput!$B$20:$AK$197,K$6,FALSE)</f>
        <v>837261.93</v>
      </c>
      <c r="L118" s="205">
        <f>VLOOKUP($B118,[1]RevReqInput!$B$20:$AK$197,L$6,FALSE)</f>
        <v>0</v>
      </c>
      <c r="M118" s="205">
        <f>VLOOKUP($B118,[1]RevReqInput!$B$20:$AK$197,M$6,FALSE)</f>
        <v>380157.7300000001</v>
      </c>
      <c r="N118" s="205">
        <f>VLOOKUP($B118,[1]RevReqInput!$B$20:$AK$197,N$6,FALSE)</f>
        <v>457104.1999999999</v>
      </c>
      <c r="O118" s="205">
        <f>VLOOKUP($B118,[1]RevReqInput!$B$20:$AK$197,O$6,FALSE)</f>
        <v>920.05</v>
      </c>
      <c r="P118" s="205">
        <f>VLOOKUP($B118,[1]RevReqInput!$B$20:$AK$197,P$6,FALSE)</f>
        <v>40837439.029999994</v>
      </c>
      <c r="Q118" s="205">
        <f>VLOOKUP($B118,[1]RevReqInput!$B$20:$AK$197,Q$6,FALSE)</f>
        <v>40838359.079999991</v>
      </c>
      <c r="R118" s="205">
        <f>VLOOKUP($B118,[1]RevReqInput!$B$20:$AK$197,R$6,FALSE)</f>
        <v>273265</v>
      </c>
      <c r="S118" s="205">
        <f>VLOOKUP($B118,[1]RevReqInput!$B$20:$AK$197,S$6,FALSE)</f>
        <v>0</v>
      </c>
      <c r="T118" s="205">
        <f>VLOOKUP($B118,[1]RevReqInput!$B$20:$AK$197,T$6,FALSE)</f>
        <v>0</v>
      </c>
      <c r="U118" s="205">
        <f>VLOOKUP($B118,[1]RevReqInput!$B$20:$AK$197,U$6,FALSE)</f>
        <v>1012460</v>
      </c>
      <c r="V118" s="205">
        <f>VLOOKUP($B118,[1]RevReqInput!$B$20:$AK$197,V$6,FALSE)</f>
        <v>7058.1403863013702</v>
      </c>
      <c r="W118" s="205">
        <f>VLOOKUP($B118,[1]RevReqInput!$B$20:$AK$197,W$6,FALSE)</f>
        <v>0</v>
      </c>
      <c r="X118" s="205">
        <f>VLOOKUP($B118,[1]RevReqInput!$B$20:$AK$197,X$6,FALSE)</f>
        <v>0</v>
      </c>
      <c r="Y118" s="205">
        <f>VLOOKUP($B118,[1]RevReqInput!$B$20:$AK$197,Y$6,FALSE)</f>
        <v>563996.93000000005</v>
      </c>
      <c r="Z118" s="205">
        <f>VLOOKUP($B118,[1]RevReqInput!$B$20:$AK$197,Z$6,FALSE)</f>
        <v>0</v>
      </c>
      <c r="AA118" s="205">
        <f>VLOOKUP($B118,[1]RevReqInput!$B$20:$AK$197,AA$6,FALSE)</f>
        <v>0</v>
      </c>
      <c r="AB118" s="205">
        <f>VLOOKUP($B118,[1]RevReqInput!$B$20:$AK$197,AB$6,FALSE)</f>
        <v>0</v>
      </c>
      <c r="AC118" s="205">
        <f>VLOOKUP($B118,[1]RevReqInput!$B$20:$AK$197,AC$6,FALSE)</f>
        <v>0</v>
      </c>
      <c r="AD118" s="205">
        <f>VLOOKUP($B118,[1]RevReqInput!$B$20:$AK$197,AD$6,FALSE)</f>
        <v>0</v>
      </c>
      <c r="AE118" s="205">
        <f>VLOOKUP($B118,[1]RevReqInput!$B$20:$AK$197,AE$6,FALSE)</f>
        <v>0</v>
      </c>
      <c r="AF118" s="205">
        <f>VLOOKUP($B118,[1]RevReqInput!$B$20:$AK$197,AF$6,FALSE)</f>
        <v>0</v>
      </c>
      <c r="AG118" s="205">
        <f>VLOOKUP($B118,[1]RevReqInput!$B$20:$AK$197,AG$6,FALSE)</f>
        <v>0</v>
      </c>
      <c r="AH118" s="205">
        <f>VLOOKUP($B118,[1]RevReqInput!$B$20:$AK$197,AH$6,FALSE)</f>
        <v>0</v>
      </c>
      <c r="AI118" s="205">
        <f>VLOOKUP($B118,[1]RevReqInput!$B$20:$AK$197,AI$6,FALSE)</f>
        <v>4952.8974713183943</v>
      </c>
      <c r="AJ118" s="8">
        <f t="shared" si="36"/>
        <v>577591.26751711976</v>
      </c>
      <c r="AK118" s="8">
        <f t="shared" si="37"/>
        <v>577591.26751711976</v>
      </c>
      <c r="AL118">
        <f t="shared" si="7"/>
        <v>23.6</v>
      </c>
      <c r="AM118" s="47">
        <f t="shared" si="63"/>
        <v>2</v>
      </c>
      <c r="AN118" s="8">
        <f>AJ118-RevReqSumR!W118</f>
        <v>0</v>
      </c>
      <c r="AO118" s="8">
        <f t="shared" si="53"/>
        <v>0</v>
      </c>
      <c r="AP118" s="8">
        <f t="shared" si="54"/>
        <v>0</v>
      </c>
      <c r="AQ118" s="8">
        <f t="shared" si="55"/>
        <v>0</v>
      </c>
      <c r="AR118" s="8">
        <f t="shared" si="56"/>
        <v>40837439.029999994</v>
      </c>
      <c r="AS118" s="8">
        <v>0</v>
      </c>
      <c r="AU118" s="8">
        <f t="shared" si="57"/>
        <v>1012460</v>
      </c>
      <c r="AV118" s="8">
        <f t="shared" si="58"/>
        <v>920.05</v>
      </c>
      <c r="AW118" s="8">
        <f t="shared" si="59"/>
        <v>41850819.079999991</v>
      </c>
      <c r="AX118" s="8">
        <f t="shared" si="60"/>
        <v>0</v>
      </c>
      <c r="AZ118" s="8">
        <f t="shared" si="64"/>
        <v>21480560.655096199</v>
      </c>
      <c r="BA118" s="8">
        <f t="shared" si="64"/>
        <v>531840.20886863989</v>
      </c>
      <c r="BB118" s="8">
        <f t="shared" si="64"/>
        <v>19838418.216035154</v>
      </c>
      <c r="BC118" s="8">
        <f t="shared" si="61"/>
        <v>41850819.079999998</v>
      </c>
      <c r="BD118" s="8">
        <f t="shared" si="62"/>
        <v>0</v>
      </c>
      <c r="BF118" s="8">
        <f t="shared" si="46"/>
        <v>958328.46751711983</v>
      </c>
      <c r="BG118" s="8">
        <f t="shared" si="47"/>
        <v>568949.82747131842</v>
      </c>
      <c r="BH118" s="8">
        <f t="shared" si="48"/>
        <v>0</v>
      </c>
      <c r="BI118" s="8">
        <f t="shared" si="49"/>
        <v>568949.82747131842</v>
      </c>
      <c r="BJ118" s="8">
        <f t="shared" si="50"/>
        <v>389378.64004580141</v>
      </c>
      <c r="BK118" s="8">
        <f t="shared" si="51"/>
        <v>0</v>
      </c>
      <c r="BL118" s="8">
        <f>BU118*WACC!$H$9/12</f>
        <v>110511.43230402132</v>
      </c>
      <c r="BM118" s="8">
        <f t="shared" si="38"/>
        <v>278867.20774178009</v>
      </c>
      <c r="BN118" s="8">
        <f t="shared" si="39"/>
        <v>114569.80362863293</v>
      </c>
      <c r="BO118" s="8">
        <f t="shared" si="40"/>
        <v>164297.40411314717</v>
      </c>
      <c r="BP118" s="8">
        <f>BU118*WACC!$H$10/12</f>
        <v>2239.0586998274371</v>
      </c>
      <c r="BQ118" s="8">
        <f t="shared" si="41"/>
        <v>162058.34541331974</v>
      </c>
      <c r="BR118" s="8"/>
      <c r="BS118" s="8">
        <f t="shared" si="42"/>
        <v>389378.64004580141</v>
      </c>
      <c r="BT118" s="8">
        <f t="shared" si="43"/>
        <v>389378.64004580147</v>
      </c>
      <c r="BU118" s="8">
        <f t="shared" si="44"/>
        <v>42034078.810000002</v>
      </c>
      <c r="BV118" s="8">
        <f>BU118*WACC!$H$11/12</f>
        <v>161892.96724305148</v>
      </c>
      <c r="BW118" s="8">
        <f t="shared" si="45"/>
        <v>-165.37817026826087</v>
      </c>
    </row>
    <row r="119" spans="1:75" hidden="1" outlineLevel="1" x14ac:dyDescent="0.2">
      <c r="A119">
        <f t="shared" si="4"/>
        <v>2018</v>
      </c>
      <c r="B119" s="49">
        <v>43101</v>
      </c>
      <c r="C119" s="205">
        <f>VLOOKUP($B119,[1]RevReqInput!$B$20:$AK$197,C$6,FALSE)</f>
        <v>0</v>
      </c>
      <c r="D119" s="205">
        <f>VLOOKUP($B119,[1]RevReqInput!$B$20:$AK$197,D$6,FALSE)</f>
        <v>0</v>
      </c>
      <c r="E119" s="205">
        <f>VLOOKUP($B119,[1]RevReqInput!$B$20:$AK$197,E$6,FALSE)</f>
        <v>378093.84343583323</v>
      </c>
      <c r="F119" s="205">
        <f>VLOOKUP($B119,[1]RevReqInput!$B$20:$AK$197,F$6,FALSE)</f>
        <v>0</v>
      </c>
      <c r="G119" s="205">
        <f>VLOOKUP($B119,[1]RevReqInput!$B$20:$AK$197,G$6,FALSE)</f>
        <v>1497.6134358333334</v>
      </c>
      <c r="H119" s="205">
        <f>VLOOKUP($B119,[1]RevReqInput!$B$20:$AK$197,H$6,FALSE)</f>
        <v>376596.22999999992</v>
      </c>
      <c r="I119" s="205">
        <f>VLOOKUP($B119,[1]RevReqInput!$B$20:$AK$197,I$6,FALSE)</f>
        <v>374484.60999999993</v>
      </c>
      <c r="J119" s="205">
        <f>VLOOKUP($B119,[1]RevReqInput!$B$20:$AK$197,J$6,FALSE)</f>
        <v>2111.62</v>
      </c>
      <c r="K119" s="205">
        <f>VLOOKUP($B119,[1]RevReqInput!$B$20:$AK$197,K$6,FALSE)</f>
        <v>530651.52</v>
      </c>
      <c r="L119" s="205">
        <f>VLOOKUP($B119,[1]RevReqInput!$B$20:$AK$197,L$6,FALSE)</f>
        <v>0</v>
      </c>
      <c r="M119" s="205">
        <f>VLOOKUP($B119,[1]RevReqInput!$B$20:$AK$197,M$6,FALSE)</f>
        <v>374637.2699999999</v>
      </c>
      <c r="N119" s="205">
        <f>VLOOKUP($B119,[1]RevReqInput!$B$20:$AK$197,N$6,FALSE)</f>
        <v>156014.25000000003</v>
      </c>
      <c r="O119" s="205">
        <f>VLOOKUP($B119,[1]RevReqInput!$B$20:$AK$197,O$6,FALSE)</f>
        <v>2879.0099999999998</v>
      </c>
      <c r="P119" s="205">
        <f>VLOOKUP($B119,[1]RevReqInput!$B$20:$AK$197,P$6,FALSE)</f>
        <v>40681424.780000001</v>
      </c>
      <c r="Q119" s="205">
        <f>VLOOKUP($B119,[1]RevReqInput!$B$20:$AK$197,Q$6,FALSE)</f>
        <v>40684303.789999999</v>
      </c>
      <c r="R119" s="205">
        <f>VLOOKUP($B119,[1]RevReqInput!$B$20:$AK$197,R$6,FALSE)</f>
        <v>173445</v>
      </c>
      <c r="S119" s="205">
        <f>VLOOKUP($B119,[1]RevReqInput!$B$20:$AK$197,S$6,FALSE)</f>
        <v>1012460</v>
      </c>
      <c r="T119" s="205">
        <f>VLOOKUP($B119,[1]RevReqInput!$B$20:$AK$197,T$6,FALSE)</f>
        <v>0</v>
      </c>
      <c r="U119" s="205">
        <f>VLOOKUP($B119,[1]RevReqInput!$B$20:$AK$197,U$6,FALSE)</f>
        <v>173445</v>
      </c>
      <c r="V119" s="205">
        <f>VLOOKUP($B119,[1]RevReqInput!$B$20:$AK$197,V$6,FALSE)</f>
        <v>9298.0792315068502</v>
      </c>
      <c r="W119" s="205">
        <f>VLOOKUP($B119,[1]RevReqInput!$B$20:$AK$197,W$6,FALSE)</f>
        <v>4275.4458090025928</v>
      </c>
      <c r="X119" s="205">
        <f>VLOOKUP($B119,[1]RevReqInput!$B$20:$AK$197,X$6,FALSE)</f>
        <v>0</v>
      </c>
      <c r="Y119" s="205">
        <f>VLOOKUP($B119,[1]RevReqInput!$B$20:$AK$197,Y$6,FALSE)</f>
        <v>357331.5</v>
      </c>
      <c r="Z119" s="205">
        <f>VLOOKUP($B119,[1]RevReqInput!$B$20:$AK$197,Z$6,FALSE)</f>
        <v>0</v>
      </c>
      <c r="AA119" s="205">
        <f>VLOOKUP($B119,[1]RevReqInput!$B$20:$AK$197,AA$6,FALSE)</f>
        <v>0</v>
      </c>
      <c r="AB119" s="205">
        <f>VLOOKUP($B119,[1]RevReqInput!$B$20:$AK$197,AB$6,FALSE)</f>
        <v>0</v>
      </c>
      <c r="AC119" s="205">
        <f>VLOOKUP($B119,[1]RevReqInput!$B$20:$AK$197,AC$6,FALSE)</f>
        <v>0</v>
      </c>
      <c r="AD119" s="205">
        <f>VLOOKUP($B119,[1]RevReqInput!$B$20:$AK$197,AD$6,FALSE)</f>
        <v>0</v>
      </c>
      <c r="AE119" s="205">
        <f>VLOOKUP($B119,[1]RevReqInput!$B$20:$AK$197,AE$6,FALSE)</f>
        <v>0</v>
      </c>
      <c r="AF119" s="205">
        <f>VLOOKUP($B119,[1]RevReqInput!$B$20:$AK$197,AF$6,FALSE)</f>
        <v>0</v>
      </c>
      <c r="AG119" s="205">
        <f>VLOOKUP($B119,[1]RevReqInput!$B$20:$AK$197,AG$6,FALSE)</f>
        <v>0</v>
      </c>
      <c r="AH119" s="205">
        <f>VLOOKUP($B119,[1]RevReqInput!$B$20:$AK$197,AH$6,FALSE)</f>
        <v>0</v>
      </c>
      <c r="AI119" s="205">
        <f>VLOOKUP($B119,[1]RevReqInput!$B$20:$AK$197,AI$6,FALSE)</f>
        <v>4952.8974713183943</v>
      </c>
      <c r="AJ119" s="8">
        <f t="shared" si="36"/>
        <v>377355.53594766097</v>
      </c>
      <c r="AK119" s="8">
        <f t="shared" si="37"/>
        <v>377355.53594766115</v>
      </c>
      <c r="AL119">
        <f t="shared" si="7"/>
        <v>23.8</v>
      </c>
      <c r="AM119" s="47">
        <f t="shared" si="63"/>
        <v>2</v>
      </c>
      <c r="AN119" s="8">
        <f>AJ119-RevReqSumR!W119</f>
        <v>0</v>
      </c>
      <c r="AO119" s="8">
        <f t="shared" si="53"/>
        <v>0</v>
      </c>
      <c r="AP119" s="8">
        <f t="shared" si="54"/>
        <v>0</v>
      </c>
      <c r="AQ119" s="8">
        <f t="shared" si="55"/>
        <v>0</v>
      </c>
      <c r="AR119" s="8">
        <f t="shared" si="56"/>
        <v>40681424.780000001</v>
      </c>
      <c r="AS119" s="8">
        <v>0</v>
      </c>
      <c r="AU119" s="8">
        <f t="shared" si="57"/>
        <v>173445</v>
      </c>
      <c r="AV119" s="8">
        <f t="shared" si="58"/>
        <v>2879.0099999999998</v>
      </c>
      <c r="AW119" s="8">
        <f t="shared" si="59"/>
        <v>40857748.789999999</v>
      </c>
      <c r="AX119" s="8">
        <f t="shared" si="60"/>
        <v>0</v>
      </c>
      <c r="AZ119" s="8">
        <f t="shared" si="64"/>
        <v>20970852.432699353</v>
      </c>
      <c r="BA119" s="8">
        <f t="shared" si="64"/>
        <v>519220.27162332</v>
      </c>
      <c r="BB119" s="8">
        <f t="shared" si="64"/>
        <v>19367676.085677329</v>
      </c>
      <c r="BC119" s="8">
        <f t="shared" si="61"/>
        <v>40857748.790000007</v>
      </c>
      <c r="BD119" s="8">
        <f t="shared" si="62"/>
        <v>0</v>
      </c>
      <c r="BF119" s="8">
        <f t="shared" si="46"/>
        <v>753951.7659476609</v>
      </c>
      <c r="BG119" s="8">
        <f t="shared" si="47"/>
        <v>366559.84328032099</v>
      </c>
      <c r="BH119" s="8">
        <f t="shared" si="48"/>
        <v>0</v>
      </c>
      <c r="BI119" s="8">
        <f t="shared" si="49"/>
        <v>366559.84328032099</v>
      </c>
      <c r="BJ119" s="8">
        <f t="shared" si="50"/>
        <v>387391.92266733991</v>
      </c>
      <c r="BK119" s="8">
        <f t="shared" si="51"/>
        <v>0</v>
      </c>
      <c r="BL119" s="8">
        <f>BU119*WACC!$H$9/12</f>
        <v>110029.62573612928</v>
      </c>
      <c r="BM119" s="8">
        <f t="shared" si="38"/>
        <v>277362.29693121061</v>
      </c>
      <c r="BN119" s="8">
        <f t="shared" si="39"/>
        <v>113951.52607121857</v>
      </c>
      <c r="BO119" s="8">
        <f t="shared" si="40"/>
        <v>163410.77085999204</v>
      </c>
      <c r="BP119" s="8">
        <f>BU119*WACC!$H$10/12</f>
        <v>2229.2968755077159</v>
      </c>
      <c r="BQ119" s="8">
        <f t="shared" si="41"/>
        <v>161181.47398448433</v>
      </c>
      <c r="BR119" s="8"/>
      <c r="BS119" s="8">
        <f t="shared" si="42"/>
        <v>387391.92266733991</v>
      </c>
      <c r="BT119" s="8">
        <f t="shared" si="43"/>
        <v>387391.92266734008</v>
      </c>
      <c r="BU119" s="8">
        <f t="shared" si="44"/>
        <v>41850819.079999991</v>
      </c>
      <c r="BV119" s="8">
        <f>BU119*WACC!$H$11/12</f>
        <v>161187.14800528565</v>
      </c>
      <c r="BW119" s="8">
        <f t="shared" si="45"/>
        <v>5.6740208013216034</v>
      </c>
    </row>
    <row r="120" spans="1:75" hidden="1" outlineLevel="1" x14ac:dyDescent="0.2">
      <c r="A120">
        <f t="shared" si="4"/>
        <v>2018</v>
      </c>
      <c r="B120" s="49">
        <v>43132</v>
      </c>
      <c r="C120" s="205">
        <f>VLOOKUP($B120,[1]RevReqInput!$B$20:$AK$197,C$6,FALSE)</f>
        <v>0</v>
      </c>
      <c r="D120" s="205">
        <f>VLOOKUP($B120,[1]RevReqInput!$B$20:$AK$197,D$6,FALSE)</f>
        <v>0</v>
      </c>
      <c r="E120" s="205">
        <f>VLOOKUP($B120,[1]RevReqInput!$B$20:$AK$197,E$6,FALSE)</f>
        <v>376667.52994500002</v>
      </c>
      <c r="F120" s="205">
        <f>VLOOKUP($B120,[1]RevReqInput!$B$20:$AK$197,F$6,FALSE)</f>
        <v>0</v>
      </c>
      <c r="G120" s="205">
        <f>VLOOKUP($B120,[1]RevReqInput!$B$20:$AK$197,G$6,FALSE)</f>
        <v>1432.4399449999996</v>
      </c>
      <c r="H120" s="205">
        <f>VLOOKUP($B120,[1]RevReqInput!$B$20:$AK$197,H$6,FALSE)</f>
        <v>375235.09</v>
      </c>
      <c r="I120" s="205">
        <f>VLOOKUP($B120,[1]RevReqInput!$B$20:$AK$197,I$6,FALSE)</f>
        <v>373215.39</v>
      </c>
      <c r="J120" s="205">
        <f>VLOOKUP($B120,[1]RevReqInput!$B$20:$AK$197,J$6,FALSE)</f>
        <v>2019.6999999999998</v>
      </c>
      <c r="K120" s="205">
        <f>VLOOKUP($B120,[1]RevReqInput!$B$20:$AK$197,K$6,FALSE)</f>
        <v>464550</v>
      </c>
      <c r="L120" s="205">
        <f>VLOOKUP($B120,[1]RevReqInput!$B$20:$AK$197,L$6,FALSE)</f>
        <v>0</v>
      </c>
      <c r="M120" s="205">
        <f>VLOOKUP($B120,[1]RevReqInput!$B$20:$AK$197,M$6,FALSE)</f>
        <v>359129.68000000011</v>
      </c>
      <c r="N120" s="205">
        <f>VLOOKUP($B120,[1]RevReqInput!$B$20:$AK$197,N$6,FALSE)</f>
        <v>105420.32000000002</v>
      </c>
      <c r="O120" s="205">
        <f>VLOOKUP($B120,[1]RevReqInput!$B$20:$AK$197,O$6,FALSE)</f>
        <v>18984.419999999998</v>
      </c>
      <c r="P120" s="205">
        <f>VLOOKUP($B120,[1]RevReqInput!$B$20:$AK$197,P$6,FALSE)</f>
        <v>40576004.460000001</v>
      </c>
      <c r="Q120" s="205">
        <f>VLOOKUP($B120,[1]RevReqInput!$B$20:$AK$197,Q$6,FALSE)</f>
        <v>40594988.880000003</v>
      </c>
      <c r="R120" s="205">
        <f>VLOOKUP($B120,[1]RevReqInput!$B$20:$AK$197,R$6,FALSE)</f>
        <v>151590</v>
      </c>
      <c r="S120" s="205">
        <f>VLOOKUP($B120,[1]RevReqInput!$B$20:$AK$197,S$6,FALSE)</f>
        <v>0</v>
      </c>
      <c r="T120" s="205">
        <f>VLOOKUP($B120,[1]RevReqInput!$B$20:$AK$197,T$6,FALSE)</f>
        <v>0</v>
      </c>
      <c r="U120" s="205">
        <f>VLOOKUP($B120,[1]RevReqInput!$B$20:$AK$197,U$6,FALSE)</f>
        <v>325035</v>
      </c>
      <c r="V120" s="205">
        <f>VLOOKUP($B120,[1]RevReqInput!$B$20:$AK$197,V$6,FALSE)</f>
        <v>1524.3680958904113</v>
      </c>
      <c r="W120" s="205">
        <f>VLOOKUP($B120,[1]RevReqInput!$B$20:$AK$197,W$6,FALSE)</f>
        <v>0</v>
      </c>
      <c r="X120" s="205">
        <f>VLOOKUP($B120,[1]RevReqInput!$B$20:$AK$197,X$6,FALSE)</f>
        <v>0</v>
      </c>
      <c r="Y120" s="205">
        <f>VLOOKUP($B120,[1]RevReqInput!$B$20:$AK$197,Y$6,FALSE)</f>
        <v>312960</v>
      </c>
      <c r="Z120" s="205">
        <f>VLOOKUP($B120,[1]RevReqInput!$B$20:$AK$197,Z$6,FALSE)</f>
        <v>0</v>
      </c>
      <c r="AA120" s="205">
        <f>VLOOKUP($B120,[1]RevReqInput!$B$20:$AK$197,AA$6,FALSE)</f>
        <v>0</v>
      </c>
      <c r="AB120" s="205">
        <f>VLOOKUP($B120,[1]RevReqInput!$B$20:$AK$197,AB$6,FALSE)</f>
        <v>0</v>
      </c>
      <c r="AC120" s="205">
        <f>VLOOKUP($B120,[1]RevReqInput!$B$20:$AK$197,AC$6,FALSE)</f>
        <v>0</v>
      </c>
      <c r="AD120" s="205">
        <f>VLOOKUP($B120,[1]RevReqInput!$B$20:$AK$197,AD$6,FALSE)</f>
        <v>0</v>
      </c>
      <c r="AE120" s="205">
        <f>VLOOKUP($B120,[1]RevReqInput!$B$20:$AK$197,AE$6,FALSE)</f>
        <v>0</v>
      </c>
      <c r="AF120" s="205">
        <f>VLOOKUP($B120,[1]RevReqInput!$B$20:$AK$197,AF$6,FALSE)</f>
        <v>0</v>
      </c>
      <c r="AG120" s="205">
        <f>VLOOKUP($B120,[1]RevReqInput!$B$20:$AK$197,AG$6,FALSE)</f>
        <v>0</v>
      </c>
      <c r="AH120" s="205">
        <f>VLOOKUP($B120,[1]RevReqInput!$B$20:$AK$197,AH$6,FALSE)</f>
        <v>0</v>
      </c>
      <c r="AI120" s="205">
        <f>VLOOKUP($B120,[1]RevReqInput!$B$20:$AK$197,AI$6,FALSE)</f>
        <v>4952.8974713183943</v>
      </c>
      <c r="AJ120" s="8">
        <f t="shared" si="36"/>
        <v>320869.70551220892</v>
      </c>
      <c r="AK120" s="8">
        <f t="shared" si="37"/>
        <v>320869.70551220881</v>
      </c>
      <c r="AL120">
        <f t="shared" si="7"/>
        <v>24</v>
      </c>
      <c r="AM120" s="47">
        <f t="shared" si="63"/>
        <v>2</v>
      </c>
      <c r="AN120" s="8">
        <f>AJ120-RevReqSumR!W120</f>
        <v>0</v>
      </c>
      <c r="AO120" s="8">
        <f t="shared" si="53"/>
        <v>0</v>
      </c>
      <c r="AP120" s="8">
        <f t="shared" si="54"/>
        <v>0</v>
      </c>
      <c r="AQ120" s="8">
        <f t="shared" si="55"/>
        <v>0</v>
      </c>
      <c r="AR120" s="8">
        <f t="shared" si="56"/>
        <v>40576004.460000001</v>
      </c>
      <c r="AS120" s="8">
        <v>0</v>
      </c>
      <c r="AU120" s="8">
        <f t="shared" si="57"/>
        <v>325035</v>
      </c>
      <c r="AV120" s="8">
        <f t="shared" si="58"/>
        <v>18984.419999999998</v>
      </c>
      <c r="AW120" s="8">
        <f t="shared" si="59"/>
        <v>40920023.880000003</v>
      </c>
      <c r="AX120" s="8">
        <f t="shared" si="60"/>
        <v>0</v>
      </c>
      <c r="AZ120" s="8">
        <f t="shared" si="64"/>
        <v>21002816.056768205</v>
      </c>
      <c r="BA120" s="8">
        <f t="shared" si="64"/>
        <v>520011.66346704005</v>
      </c>
      <c r="BB120" s="8">
        <f t="shared" si="64"/>
        <v>19397196.159764759</v>
      </c>
      <c r="BC120" s="8">
        <f t="shared" si="61"/>
        <v>40920023.880000003</v>
      </c>
      <c r="BD120" s="8">
        <f t="shared" si="62"/>
        <v>0</v>
      </c>
      <c r="BF120" s="8">
        <f t="shared" si="46"/>
        <v>696104.79551220895</v>
      </c>
      <c r="BG120" s="8">
        <f t="shared" si="47"/>
        <v>317912.89747131837</v>
      </c>
      <c r="BH120" s="8">
        <f t="shared" si="48"/>
        <v>0</v>
      </c>
      <c r="BI120" s="8">
        <f t="shared" si="49"/>
        <v>317912.89747131837</v>
      </c>
      <c r="BJ120" s="8">
        <f t="shared" si="50"/>
        <v>378191.89804089058</v>
      </c>
      <c r="BK120" s="8">
        <f t="shared" si="51"/>
        <v>0</v>
      </c>
      <c r="BL120" s="8">
        <f>BU120*WACC!$H$9/12</f>
        <v>107418.75324329948</v>
      </c>
      <c r="BM120" s="8">
        <f t="shared" si="38"/>
        <v>270773.14479759109</v>
      </c>
      <c r="BN120" s="8">
        <f t="shared" si="39"/>
        <v>111244.43880864231</v>
      </c>
      <c r="BO120" s="8">
        <f t="shared" si="40"/>
        <v>159528.70598894876</v>
      </c>
      <c r="BP120" s="8">
        <f>BU120*WACC!$H$10/12</f>
        <v>2176.3983052210829</v>
      </c>
      <c r="BQ120" s="8">
        <f t="shared" si="41"/>
        <v>157352.30768372767</v>
      </c>
      <c r="BR120" s="8"/>
      <c r="BS120" s="8">
        <f t="shared" si="42"/>
        <v>378191.89804089058</v>
      </c>
      <c r="BT120" s="8">
        <f t="shared" si="43"/>
        <v>378191.8980408904</v>
      </c>
      <c r="BU120" s="8">
        <f t="shared" si="44"/>
        <v>40857748.789999999</v>
      </c>
      <c r="BV120" s="8">
        <f>BU120*WACC!$H$11/12</f>
        <v>157362.36819612831</v>
      </c>
      <c r="BW120" s="8">
        <f t="shared" si="45"/>
        <v>10.060512400639709</v>
      </c>
    </row>
    <row r="121" spans="1:75" hidden="1" outlineLevel="1" x14ac:dyDescent="0.2">
      <c r="A121">
        <f t="shared" si="4"/>
        <v>2018</v>
      </c>
      <c r="B121" s="49">
        <v>43160</v>
      </c>
      <c r="C121" s="205">
        <f>VLOOKUP($B121,[1]RevReqInput!$B$20:$AK$197,C$6,FALSE)</f>
        <v>0</v>
      </c>
      <c r="D121" s="205">
        <f>VLOOKUP($B121,[1]RevReqInput!$B$20:$AK$197,D$6,FALSE)</f>
        <v>0</v>
      </c>
      <c r="E121" s="205">
        <f>VLOOKUP($B121,[1]RevReqInput!$B$20:$AK$197,E$6,FALSE)</f>
        <v>375840.6539591683</v>
      </c>
      <c r="F121" s="205">
        <f>VLOOKUP($B121,[1]RevReqInput!$B$20:$AK$197,F$6,FALSE)</f>
        <v>0</v>
      </c>
      <c r="G121" s="205">
        <f>VLOOKUP($B121,[1]RevReqInput!$B$20:$AK$197,G$6,FALSE)</f>
        <v>1396.4039591666676</v>
      </c>
      <c r="H121" s="205">
        <f>VLOOKUP($B121,[1]RevReqInput!$B$20:$AK$197,H$6,FALSE)</f>
        <v>374444.25000000163</v>
      </c>
      <c r="I121" s="205">
        <f>VLOOKUP($B121,[1]RevReqInput!$B$20:$AK$197,I$6,FALSE)</f>
        <v>372475.32000000164</v>
      </c>
      <c r="J121" s="205">
        <f>VLOOKUP($B121,[1]RevReqInput!$B$20:$AK$197,J$6,FALSE)</f>
        <v>1968.9299999999985</v>
      </c>
      <c r="K121" s="205">
        <f>VLOOKUP($B121,[1]RevReqInput!$B$20:$AK$197,K$6,FALSE)</f>
        <v>580401.91</v>
      </c>
      <c r="L121" s="205">
        <f>VLOOKUP($B121,[1]RevReqInput!$B$20:$AK$197,L$6,FALSE)</f>
        <v>0</v>
      </c>
      <c r="M121" s="205">
        <f>VLOOKUP($B121,[1]RevReqInput!$B$20:$AK$197,M$6,FALSE)</f>
        <v>386327.83999999991</v>
      </c>
      <c r="N121" s="205">
        <f>VLOOKUP($B121,[1]RevReqInput!$B$20:$AK$197,N$6,FALSE)</f>
        <v>194074.07</v>
      </c>
      <c r="O121" s="205">
        <f>VLOOKUP($B121,[1]RevReqInput!$B$20:$AK$197,O$6,FALSE)</f>
        <v>7100.83</v>
      </c>
      <c r="P121" s="205">
        <f>VLOOKUP($B121,[1]RevReqInput!$B$20:$AK$197,P$6,FALSE)</f>
        <v>40381930.390000001</v>
      </c>
      <c r="Q121" s="205">
        <f>VLOOKUP($B121,[1]RevReqInput!$B$20:$AK$197,Q$6,FALSE)</f>
        <v>40389031.219999999</v>
      </c>
      <c r="R121" s="205">
        <f>VLOOKUP($B121,[1]RevReqInput!$B$20:$AK$197,R$6,FALSE)</f>
        <v>189410</v>
      </c>
      <c r="S121" s="205">
        <f>VLOOKUP($B121,[1]RevReqInput!$B$20:$AK$197,S$6,FALSE)</f>
        <v>0</v>
      </c>
      <c r="T121" s="205">
        <f>VLOOKUP($B121,[1]RevReqInput!$B$20:$AK$197,T$6,FALSE)</f>
        <v>0</v>
      </c>
      <c r="U121" s="205">
        <f>VLOOKUP($B121,[1]RevReqInput!$B$20:$AK$197,U$6,FALSE)</f>
        <v>514445</v>
      </c>
      <c r="V121" s="205">
        <f>VLOOKUP($B121,[1]RevReqInput!$B$20:$AK$197,V$6,FALSE)</f>
        <v>3124.6479301369868</v>
      </c>
      <c r="W121" s="205">
        <f>VLOOKUP($B121,[1]RevReqInput!$B$20:$AK$197,W$6,FALSE)</f>
        <v>0</v>
      </c>
      <c r="X121" s="205">
        <f>VLOOKUP($B121,[1]RevReqInput!$B$20:$AK$197,X$6,FALSE)</f>
        <v>0</v>
      </c>
      <c r="Y121" s="205">
        <f>VLOOKUP($B121,[1]RevReqInput!$B$20:$AK$197,Y$6,FALSE)</f>
        <v>390991.91</v>
      </c>
      <c r="Z121" s="205">
        <f>VLOOKUP($B121,[1]RevReqInput!$B$20:$AK$197,Z$6,FALSE)</f>
        <v>0</v>
      </c>
      <c r="AA121" s="205">
        <f>VLOOKUP($B121,[1]RevReqInput!$B$20:$AK$197,AA$6,FALSE)</f>
        <v>0</v>
      </c>
      <c r="AB121" s="205">
        <f>VLOOKUP($B121,[1]RevReqInput!$B$20:$AK$197,AB$6,FALSE)</f>
        <v>0</v>
      </c>
      <c r="AC121" s="205">
        <f>VLOOKUP($B121,[1]RevReqInput!$B$20:$AK$197,AC$6,FALSE)</f>
        <v>0</v>
      </c>
      <c r="AD121" s="205">
        <f>VLOOKUP($B121,[1]RevReqInput!$B$20:$AK$197,AD$6,FALSE)</f>
        <v>0</v>
      </c>
      <c r="AE121" s="205">
        <f>VLOOKUP($B121,[1]RevReqInput!$B$20:$AK$197,AE$6,FALSE)</f>
        <v>0</v>
      </c>
      <c r="AF121" s="205">
        <f>VLOOKUP($B121,[1]RevReqInput!$B$20:$AK$197,AF$6,FALSE)</f>
        <v>0</v>
      </c>
      <c r="AG121" s="205">
        <f>VLOOKUP($B121,[1]RevReqInput!$B$20:$AK$197,AG$6,FALSE)</f>
        <v>0</v>
      </c>
      <c r="AH121" s="205">
        <f>VLOOKUP($B121,[1]RevReqInput!$B$20:$AK$197,AH$6,FALSE)</f>
        <v>0</v>
      </c>
      <c r="AI121" s="205">
        <f>VLOOKUP($B121,[1]RevReqInput!$B$20:$AK$197,AI$6,FALSE)</f>
        <v>4952.8974713183943</v>
      </c>
      <c r="AJ121" s="8">
        <f t="shared" si="36"/>
        <v>400465.85936062183</v>
      </c>
      <c r="AK121" s="8">
        <f t="shared" si="37"/>
        <v>400465.85936062201</v>
      </c>
      <c r="AL121">
        <f t="shared" si="7"/>
        <v>24.2</v>
      </c>
      <c r="AM121" s="47">
        <f t="shared" si="63"/>
        <v>1</v>
      </c>
      <c r="AN121" s="8">
        <f>AJ121-RevReqSumR!W121</f>
        <v>0</v>
      </c>
      <c r="AO121" s="8">
        <f t="shared" si="53"/>
        <v>0</v>
      </c>
      <c r="AP121" s="8">
        <f t="shared" si="54"/>
        <v>0</v>
      </c>
      <c r="AQ121" s="8">
        <f t="shared" si="55"/>
        <v>0</v>
      </c>
      <c r="AR121" s="8">
        <f t="shared" si="56"/>
        <v>40381930.390000001</v>
      </c>
      <c r="AS121" s="8">
        <v>0</v>
      </c>
      <c r="AU121" s="8">
        <f t="shared" si="57"/>
        <v>514445</v>
      </c>
      <c r="AV121" s="8">
        <f t="shared" si="58"/>
        <v>7100.83</v>
      </c>
      <c r="AW121" s="8">
        <f t="shared" si="59"/>
        <v>40903476.219999999</v>
      </c>
      <c r="AX121" s="8">
        <f t="shared" si="60"/>
        <v>0</v>
      </c>
      <c r="AZ121" s="8">
        <f t="shared" si="64"/>
        <v>20994322.722058304</v>
      </c>
      <c r="BA121" s="8">
        <f t="shared" si="64"/>
        <v>519801.37580376002</v>
      </c>
      <c r="BB121" s="8">
        <f t="shared" si="64"/>
        <v>19389352.122137938</v>
      </c>
      <c r="BC121" s="8">
        <f t="shared" si="61"/>
        <v>40903476.219999999</v>
      </c>
      <c r="BD121" s="8">
        <f t="shared" si="62"/>
        <v>0</v>
      </c>
      <c r="BF121" s="8">
        <f t="shared" si="46"/>
        <v>774910.10936062341</v>
      </c>
      <c r="BG121" s="8">
        <f t="shared" si="47"/>
        <v>395944.80747131835</v>
      </c>
      <c r="BH121" s="8">
        <f t="shared" si="48"/>
        <v>0</v>
      </c>
      <c r="BI121" s="8">
        <f t="shared" si="49"/>
        <v>395944.80747131835</v>
      </c>
      <c r="BJ121" s="8">
        <f t="shared" si="50"/>
        <v>378965.30188930506</v>
      </c>
      <c r="BK121" s="8">
        <f t="shared" si="51"/>
        <v>0</v>
      </c>
      <c r="BL121" s="8">
        <f>BU121*WACC!$H$9/12</f>
        <v>107582.48014270105</v>
      </c>
      <c r="BM121" s="8">
        <f t="shared" si="38"/>
        <v>271382.82174660399</v>
      </c>
      <c r="BN121" s="8">
        <f t="shared" si="39"/>
        <v>111494.91848637478</v>
      </c>
      <c r="BO121" s="8">
        <f t="shared" si="40"/>
        <v>159887.90326022921</v>
      </c>
      <c r="BP121" s="8">
        <f>BU121*WACC!$H$10/12</f>
        <v>2179.715556032676</v>
      </c>
      <c r="BQ121" s="8">
        <f t="shared" si="41"/>
        <v>157708.18770419655</v>
      </c>
      <c r="BR121" s="8"/>
      <c r="BS121" s="8">
        <f t="shared" si="42"/>
        <v>378965.30188930506</v>
      </c>
      <c r="BT121" s="8">
        <f t="shared" si="43"/>
        <v>378965.30188930529</v>
      </c>
      <c r="BU121" s="8">
        <f t="shared" si="44"/>
        <v>40920023.880000003</v>
      </c>
      <c r="BV121" s="8">
        <f>BU121*WACC!$H$11/12</f>
        <v>157602.2187980887</v>
      </c>
      <c r="BW121" s="8">
        <f t="shared" si="45"/>
        <v>-105.9689061078534</v>
      </c>
    </row>
    <row r="122" spans="1:75" hidden="1" outlineLevel="1" x14ac:dyDescent="0.2">
      <c r="A122">
        <f t="shared" si="4"/>
        <v>2018</v>
      </c>
      <c r="B122" s="49">
        <v>43191</v>
      </c>
      <c r="C122" s="205">
        <f>VLOOKUP($B122,[1]RevReqInput!$B$20:$AK$197,C$6,FALSE)</f>
        <v>0</v>
      </c>
      <c r="D122" s="205">
        <f>VLOOKUP($B122,[1]RevReqInput!$B$20:$AK$197,D$6,FALSE)</f>
        <v>0</v>
      </c>
      <c r="E122" s="205">
        <f>VLOOKUP($B122,[1]RevReqInput!$B$20:$AK$197,E$6,FALSE)</f>
        <v>373933.76226099982</v>
      </c>
      <c r="F122" s="205">
        <f>VLOOKUP($B122,[1]RevReqInput!$B$20:$AK$197,F$6,FALSE)</f>
        <v>0</v>
      </c>
      <c r="G122" s="205">
        <f>VLOOKUP($B122,[1]RevReqInput!$B$20:$AK$197,G$6,FALSE)</f>
        <v>1320.2122610000004</v>
      </c>
      <c r="H122" s="205">
        <f>VLOOKUP($B122,[1]RevReqInput!$B$20:$AK$197,H$6,FALSE)</f>
        <v>372613.54999999981</v>
      </c>
      <c r="I122" s="205">
        <f>VLOOKUP($B122,[1]RevReqInput!$B$20:$AK$197,I$6,FALSE)</f>
        <v>370752.11999999982</v>
      </c>
      <c r="J122" s="205">
        <f>VLOOKUP($B122,[1]RevReqInput!$B$20:$AK$197,J$6,FALSE)</f>
        <v>1861.4299999999967</v>
      </c>
      <c r="K122" s="205">
        <f>VLOOKUP($B122,[1]RevReqInput!$B$20:$AK$197,K$6,FALSE)</f>
        <v>713209.23</v>
      </c>
      <c r="L122" s="205">
        <f>VLOOKUP($B122,[1]RevReqInput!$B$20:$AK$197,L$6,FALSE)</f>
        <v>0</v>
      </c>
      <c r="M122" s="205">
        <f>VLOOKUP($B122,[1]RevReqInput!$B$20:$AK$197,M$6,FALSE)</f>
        <v>377623.21999999986</v>
      </c>
      <c r="N122" s="205">
        <f>VLOOKUP($B122,[1]RevReqInput!$B$20:$AK$197,N$6,FALSE)</f>
        <v>335586.01000000007</v>
      </c>
      <c r="O122" s="205">
        <f>VLOOKUP($B122,[1]RevReqInput!$B$20:$AK$197,O$6,FALSE)</f>
        <v>2091.16</v>
      </c>
      <c r="P122" s="205">
        <f>VLOOKUP($B122,[1]RevReqInput!$B$20:$AK$197,P$6,FALSE)</f>
        <v>40046344.380000003</v>
      </c>
      <c r="Q122" s="205">
        <f>VLOOKUP($B122,[1]RevReqInput!$B$20:$AK$197,Q$6,FALSE)</f>
        <v>40048435.540000007</v>
      </c>
      <c r="R122" s="205">
        <f>VLOOKUP($B122,[1]RevReqInput!$B$20:$AK$197,R$6,FALSE)</f>
        <v>232810</v>
      </c>
      <c r="S122" s="205">
        <f>VLOOKUP($B122,[1]RevReqInput!$B$20:$AK$197,S$6,FALSE)</f>
        <v>514445</v>
      </c>
      <c r="T122" s="205">
        <f>VLOOKUP($B122,[1]RevReqInput!$B$20:$AK$197,T$6,FALSE)</f>
        <v>0</v>
      </c>
      <c r="U122" s="205">
        <f>VLOOKUP($B122,[1]RevReqInput!$B$20:$AK$197,U$6,FALSE)</f>
        <v>232810</v>
      </c>
      <c r="V122" s="205">
        <f>VLOOKUP($B122,[1]RevReqInput!$B$20:$AK$197,V$6,FALSE)</f>
        <v>4611.932976712329</v>
      </c>
      <c r="W122" s="205">
        <f>VLOOKUP($B122,[1]RevReqInput!$B$20:$AK$197,W$6,FALSE)</f>
        <v>2642.1729306558891</v>
      </c>
      <c r="X122" s="205">
        <f>VLOOKUP($B122,[1]RevReqInput!$B$20:$AK$197,X$6,FALSE)</f>
        <v>0</v>
      </c>
      <c r="Y122" s="205">
        <f>VLOOKUP($B122,[1]RevReqInput!$B$20:$AK$197,Y$6,FALSE)</f>
        <v>480399.23</v>
      </c>
      <c r="Z122" s="205">
        <f>VLOOKUP($B122,[1]RevReqInput!$B$20:$AK$197,Z$6,FALSE)</f>
        <v>0</v>
      </c>
      <c r="AA122" s="205">
        <f>VLOOKUP($B122,[1]RevReqInput!$B$20:$AK$197,AA$6,FALSE)</f>
        <v>0</v>
      </c>
      <c r="AB122" s="205">
        <f>VLOOKUP($B122,[1]RevReqInput!$B$20:$AK$197,AB$6,FALSE)</f>
        <v>0</v>
      </c>
      <c r="AC122" s="205">
        <f>VLOOKUP($B122,[1]RevReqInput!$B$20:$AK$197,AC$6,FALSE)</f>
        <v>0</v>
      </c>
      <c r="AD122" s="205">
        <f>VLOOKUP($B122,[1]RevReqInput!$B$20:$AK$197,AD$6,FALSE)</f>
        <v>0</v>
      </c>
      <c r="AE122" s="205">
        <f>VLOOKUP($B122,[1]RevReqInput!$B$20:$AK$197,AE$6,FALSE)</f>
        <v>0</v>
      </c>
      <c r="AF122" s="205">
        <f>VLOOKUP($B122,[1]RevReqInput!$B$20:$AK$197,AF$6,FALSE)</f>
        <v>0</v>
      </c>
      <c r="AG122" s="205">
        <f>VLOOKUP($B122,[1]RevReqInput!$B$20:$AK$197,AG$6,FALSE)</f>
        <v>0</v>
      </c>
      <c r="AH122" s="205">
        <f>VLOOKUP($B122,[1]RevReqInput!$B$20:$AK$197,AH$6,FALSE)</f>
        <v>0</v>
      </c>
      <c r="AI122" s="205">
        <f>VLOOKUP($B122,[1]RevReqInput!$B$20:$AK$197,AI$6,FALSE)</f>
        <v>4952.8974713183943</v>
      </c>
      <c r="AJ122" s="8">
        <f t="shared" si="36"/>
        <v>493926.44563968648</v>
      </c>
      <c r="AK122" s="8">
        <f t="shared" si="37"/>
        <v>493926.44563968654</v>
      </c>
      <c r="AL122">
        <f t="shared" si="7"/>
        <v>24.4</v>
      </c>
      <c r="AM122" s="47">
        <f t="shared" si="63"/>
        <v>2</v>
      </c>
      <c r="AN122" s="8">
        <f>AJ122-RevReqSumR!W122</f>
        <v>0</v>
      </c>
      <c r="AO122" s="8">
        <f t="shared" si="53"/>
        <v>0</v>
      </c>
      <c r="AP122" s="8">
        <f t="shared" si="54"/>
        <v>0</v>
      </c>
      <c r="AQ122" s="8">
        <f t="shared" si="55"/>
        <v>0</v>
      </c>
      <c r="AR122" s="8">
        <f t="shared" si="56"/>
        <v>40046344.380000003</v>
      </c>
      <c r="AS122" s="8">
        <v>0</v>
      </c>
      <c r="AU122" s="8">
        <f t="shared" si="57"/>
        <v>232810</v>
      </c>
      <c r="AV122" s="8">
        <f t="shared" si="58"/>
        <v>2091.16</v>
      </c>
      <c r="AW122" s="8">
        <f t="shared" si="59"/>
        <v>40281245.539999999</v>
      </c>
      <c r="AX122" s="8">
        <f t="shared" si="60"/>
        <v>0</v>
      </c>
      <c r="AZ122" s="8">
        <f t="shared" si="64"/>
        <v>20674953.492088102</v>
      </c>
      <c r="BA122" s="8">
        <f t="shared" si="64"/>
        <v>511894.06832232</v>
      </c>
      <c r="BB122" s="8">
        <f t="shared" si="64"/>
        <v>19094397.979589578</v>
      </c>
      <c r="BC122" s="8">
        <f t="shared" si="61"/>
        <v>40281245.539999999</v>
      </c>
      <c r="BD122" s="8">
        <f t="shared" si="62"/>
        <v>0</v>
      </c>
      <c r="BF122" s="8">
        <f t="shared" si="46"/>
        <v>866539.99563968624</v>
      </c>
      <c r="BG122" s="8">
        <f t="shared" si="47"/>
        <v>487994.30040197424</v>
      </c>
      <c r="BH122" s="8">
        <f t="shared" si="48"/>
        <v>0</v>
      </c>
      <c r="BI122" s="8">
        <f t="shared" si="49"/>
        <v>487994.30040197424</v>
      </c>
      <c r="BJ122" s="8">
        <f t="shared" si="50"/>
        <v>378545.695237712</v>
      </c>
      <c r="BK122" s="8">
        <f t="shared" si="51"/>
        <v>0</v>
      </c>
      <c r="BL122" s="8">
        <f>BU122*WACC!$H$9/12</f>
        <v>107538.97483320808</v>
      </c>
      <c r="BM122" s="8">
        <f t="shared" si="38"/>
        <v>271006.72040450393</v>
      </c>
      <c r="BN122" s="8">
        <f t="shared" si="39"/>
        <v>111340.40101098639</v>
      </c>
      <c r="BO122" s="8">
        <f t="shared" si="40"/>
        <v>159666.31939351754</v>
      </c>
      <c r="BP122" s="8">
        <f>BU122*WACC!$H$10/12</f>
        <v>2178.8341002440943</v>
      </c>
      <c r="BQ122" s="8">
        <f t="shared" si="41"/>
        <v>157487.48529327344</v>
      </c>
      <c r="BR122" s="8"/>
      <c r="BS122" s="8">
        <f t="shared" si="42"/>
        <v>378545.695237712</v>
      </c>
      <c r="BT122" s="8">
        <f t="shared" si="43"/>
        <v>378545.69523771218</v>
      </c>
      <c r="BU122" s="8">
        <f t="shared" si="44"/>
        <v>40903476.219999999</v>
      </c>
      <c r="BV122" s="8">
        <f>BU122*WACC!$H$11/12</f>
        <v>157538.48599237076</v>
      </c>
      <c r="BW122" s="8">
        <f t="shared" si="45"/>
        <v>51.000699097319739</v>
      </c>
    </row>
    <row r="123" spans="1:75" hidden="1" outlineLevel="1" x14ac:dyDescent="0.2">
      <c r="A123">
        <f t="shared" si="4"/>
        <v>2018</v>
      </c>
      <c r="B123" s="49">
        <v>43221</v>
      </c>
      <c r="C123" s="205">
        <f>VLOOKUP($B123,[1]RevReqInput!$B$20:$AK$197,C$6,FALSE)</f>
        <v>0</v>
      </c>
      <c r="D123" s="205">
        <f>VLOOKUP($B123,[1]RevReqInput!$B$20:$AK$197,D$6,FALSE)</f>
        <v>0</v>
      </c>
      <c r="E123" s="205">
        <f>VLOOKUP($B123,[1]RevReqInput!$B$20:$AK$197,E$6,FALSE)</f>
        <v>370780.44300433324</v>
      </c>
      <c r="F123" s="205">
        <f>VLOOKUP($B123,[1]RevReqInput!$B$20:$AK$197,F$6,FALSE)</f>
        <v>0</v>
      </c>
      <c r="G123" s="205">
        <f>VLOOKUP($B123,[1]RevReqInput!$B$20:$AK$197,G$6,FALSE)</f>
        <v>1242.5230043333333</v>
      </c>
      <c r="H123" s="205">
        <f>VLOOKUP($B123,[1]RevReqInput!$B$20:$AK$197,H$6,FALSE)</f>
        <v>369537.91999999993</v>
      </c>
      <c r="I123" s="205">
        <f>VLOOKUP($B123,[1]RevReqInput!$B$20:$AK$197,I$6,FALSE)</f>
        <v>367785.99999999994</v>
      </c>
      <c r="J123" s="205">
        <f>VLOOKUP($B123,[1]RevReqInput!$B$20:$AK$197,J$6,FALSE)</f>
        <v>1751.9199999999976</v>
      </c>
      <c r="K123" s="205">
        <f>VLOOKUP($B123,[1]RevReqInput!$B$20:$AK$197,K$6,FALSE)</f>
        <v>1008748.44</v>
      </c>
      <c r="L123" s="205">
        <f>VLOOKUP($B123,[1]RevReqInput!$B$20:$AK$197,L$6,FALSE)</f>
        <v>0</v>
      </c>
      <c r="M123" s="205">
        <f>VLOOKUP($B123,[1]RevReqInput!$B$20:$AK$197,M$6,FALSE)</f>
        <v>371186.50000000006</v>
      </c>
      <c r="N123" s="205">
        <f>VLOOKUP($B123,[1]RevReqInput!$B$20:$AK$197,N$6,FALSE)</f>
        <v>637561.93999999994</v>
      </c>
      <c r="O123" s="205">
        <f>VLOOKUP($B123,[1]RevReqInput!$B$20:$AK$197,O$6,FALSE)</f>
        <v>442.58000000000004</v>
      </c>
      <c r="P123" s="205">
        <f>VLOOKUP($B123,[1]RevReqInput!$B$20:$AK$197,P$6,FALSE)</f>
        <v>39408782.440000013</v>
      </c>
      <c r="Q123" s="205">
        <f>VLOOKUP($B123,[1]RevReqInput!$B$20:$AK$197,Q$6,FALSE)</f>
        <v>39409225.020000011</v>
      </c>
      <c r="R123" s="205">
        <f>VLOOKUP($B123,[1]RevReqInput!$B$20:$AK$197,R$6,FALSE)</f>
        <v>329375</v>
      </c>
      <c r="S123" s="205">
        <f>VLOOKUP($B123,[1]RevReqInput!$B$20:$AK$197,S$6,FALSE)</f>
        <v>0</v>
      </c>
      <c r="T123" s="205">
        <f>VLOOKUP($B123,[1]RevReqInput!$B$20:$AK$197,T$6,FALSE)</f>
        <v>0</v>
      </c>
      <c r="U123" s="205">
        <f>VLOOKUP($B123,[1]RevReqInput!$B$20:$AK$197,U$6,FALSE)</f>
        <v>562185</v>
      </c>
      <c r="V123" s="205">
        <f>VLOOKUP($B123,[1]RevReqInput!$B$20:$AK$197,V$6,FALSE)</f>
        <v>2297.0259821917807</v>
      </c>
      <c r="W123" s="205">
        <f>VLOOKUP($B123,[1]RevReqInput!$B$20:$AK$197,W$6,FALSE)</f>
        <v>0</v>
      </c>
      <c r="X123" s="205">
        <f>VLOOKUP($B123,[1]RevReqInput!$B$20:$AK$197,X$6,FALSE)</f>
        <v>0</v>
      </c>
      <c r="Y123" s="205">
        <f>VLOOKUP($B123,[1]RevReqInput!$B$20:$AK$197,Y$6,FALSE)</f>
        <v>679412.33</v>
      </c>
      <c r="Z123" s="205">
        <f>VLOOKUP($B123,[1]RevReqInput!$B$20:$AK$197,Z$6,FALSE)</f>
        <v>0</v>
      </c>
      <c r="AA123" s="205">
        <f>VLOOKUP($B123,[1]RevReqInput!$B$20:$AK$197,AA$6,FALSE)</f>
        <v>0</v>
      </c>
      <c r="AB123" s="205">
        <f>VLOOKUP($B123,[1]RevReqInput!$B$20:$AK$197,AB$6,FALSE)</f>
        <v>0</v>
      </c>
      <c r="AC123" s="205">
        <f>VLOOKUP($B123,[1]RevReqInput!$B$20:$AK$197,AC$6,FALSE)</f>
        <v>0</v>
      </c>
      <c r="AD123" s="205">
        <f>VLOOKUP($B123,[1]RevReqInput!$B$20:$AK$197,AD$6,FALSE)</f>
        <v>0</v>
      </c>
      <c r="AE123" s="205">
        <f>VLOOKUP($B123,[1]RevReqInput!$B$20:$AK$197,AE$6,FALSE)</f>
        <v>0</v>
      </c>
      <c r="AF123" s="205">
        <f>VLOOKUP($B123,[1]RevReqInput!$B$20:$AK$197,AF$6,FALSE)</f>
        <v>0</v>
      </c>
      <c r="AG123" s="205">
        <f>VLOOKUP($B123,[1]RevReqInput!$B$20:$AK$197,AG$6,FALSE)</f>
        <v>0</v>
      </c>
      <c r="AH123" s="205">
        <f>VLOOKUP($B123,[1]RevReqInput!$B$20:$AK$197,AH$6,FALSE)</f>
        <v>0</v>
      </c>
      <c r="AI123" s="205">
        <f>VLOOKUP($B123,[1]RevReqInput!$B$20:$AK$197,AI$6,FALSE)</f>
        <v>4952.8974713183943</v>
      </c>
      <c r="AJ123" s="8">
        <f t="shared" si="36"/>
        <v>687904.77645784337</v>
      </c>
      <c r="AK123" s="8">
        <f t="shared" si="37"/>
        <v>687904.77645784349</v>
      </c>
      <c r="AL123">
        <f t="shared" si="7"/>
        <v>24.6</v>
      </c>
      <c r="AM123" s="47">
        <f t="shared" si="63"/>
        <v>2</v>
      </c>
      <c r="AN123" s="8">
        <f>AJ123-RevReqSumR!W123</f>
        <v>0</v>
      </c>
      <c r="AO123" s="8">
        <f t="shared" si="53"/>
        <v>0</v>
      </c>
      <c r="AP123" s="8">
        <f t="shared" si="54"/>
        <v>0</v>
      </c>
      <c r="AQ123" s="8">
        <f t="shared" si="55"/>
        <v>0</v>
      </c>
      <c r="AR123" s="8">
        <f t="shared" si="56"/>
        <v>39408782.440000013</v>
      </c>
      <c r="AS123" s="8">
        <v>0</v>
      </c>
      <c r="AU123" s="8">
        <f t="shared" si="57"/>
        <v>562185</v>
      </c>
      <c r="AV123" s="8">
        <f t="shared" si="58"/>
        <v>442.58000000000004</v>
      </c>
      <c r="AW123" s="8">
        <f t="shared" si="59"/>
        <v>39971410.020000011</v>
      </c>
      <c r="AX123" s="8">
        <f t="shared" si="60"/>
        <v>0</v>
      </c>
      <c r="AZ123" s="8">
        <f t="shared" si="64"/>
        <v>20515925.763915308</v>
      </c>
      <c r="BA123" s="8">
        <f t="shared" si="64"/>
        <v>507956.67853416014</v>
      </c>
      <c r="BB123" s="8">
        <f t="shared" si="64"/>
        <v>18947527.577550545</v>
      </c>
      <c r="BC123" s="8">
        <f t="shared" si="61"/>
        <v>39971410.020000011</v>
      </c>
      <c r="BD123" s="8">
        <f t="shared" si="62"/>
        <v>0</v>
      </c>
      <c r="BF123" s="8">
        <f t="shared" si="46"/>
        <v>1057442.6964578433</v>
      </c>
      <c r="BG123" s="8">
        <f t="shared" si="47"/>
        <v>684365.22747131833</v>
      </c>
      <c r="BH123" s="8">
        <f t="shared" si="48"/>
        <v>0</v>
      </c>
      <c r="BI123" s="8">
        <f t="shared" si="49"/>
        <v>684365.22747131833</v>
      </c>
      <c r="BJ123" s="8">
        <f t="shared" si="50"/>
        <v>373077.46898652497</v>
      </c>
      <c r="BK123" s="8">
        <f t="shared" si="51"/>
        <v>0</v>
      </c>
      <c r="BL123" s="8">
        <f>BU123*WACC!$H$9/12</f>
        <v>105903.07354508598</v>
      </c>
      <c r="BM123" s="8">
        <f t="shared" si="38"/>
        <v>267174.395441439</v>
      </c>
      <c r="BN123" s="8">
        <f t="shared" si="39"/>
        <v>109765.9286231608</v>
      </c>
      <c r="BO123" s="8">
        <f t="shared" si="40"/>
        <v>157408.46681827819</v>
      </c>
      <c r="BP123" s="8">
        <f>BU123*WACC!$H$10/12</f>
        <v>2145.6893030510578</v>
      </c>
      <c r="BQ123" s="8">
        <f t="shared" si="41"/>
        <v>155262.77751522712</v>
      </c>
      <c r="BR123" s="8"/>
      <c r="BS123" s="8">
        <f t="shared" si="42"/>
        <v>373077.46898652497</v>
      </c>
      <c r="BT123" s="8">
        <f t="shared" si="43"/>
        <v>373077.46898652503</v>
      </c>
      <c r="BU123" s="8">
        <f t="shared" si="44"/>
        <v>40281245.539999999</v>
      </c>
      <c r="BV123" s="8">
        <f>BU123*WACC!$H$11/12</f>
        <v>155141.98358416534</v>
      </c>
      <c r="BW123" s="8">
        <f t="shared" si="45"/>
        <v>-120.79393106178031</v>
      </c>
    </row>
    <row r="124" spans="1:75" hidden="1" outlineLevel="1" x14ac:dyDescent="0.2">
      <c r="A124">
        <f t="shared" si="4"/>
        <v>2018</v>
      </c>
      <c r="B124" s="49">
        <v>43252</v>
      </c>
      <c r="C124" s="205">
        <f>VLOOKUP($B124,[1]RevReqInput!$B$20:$AK$197,C$6,FALSE)</f>
        <v>0</v>
      </c>
      <c r="D124" s="205">
        <f>VLOOKUP($B124,[1]RevReqInput!$B$20:$AK$197,D$6,FALSE)</f>
        <v>0</v>
      </c>
      <c r="E124" s="205">
        <f>VLOOKUP($B124,[1]RevReqInput!$B$20:$AK$197,E$6,FALSE)</f>
        <v>364862.45845666679</v>
      </c>
      <c r="F124" s="205">
        <f>VLOOKUP($B124,[1]RevReqInput!$B$20:$AK$197,F$6,FALSE)</f>
        <v>0</v>
      </c>
      <c r="G124" s="205">
        <f>VLOOKUP($B124,[1]RevReqInput!$B$20:$AK$197,G$6,FALSE)</f>
        <v>1136.698456666667</v>
      </c>
      <c r="H124" s="205">
        <f>VLOOKUP($B124,[1]RevReqInput!$B$20:$AK$197,H$6,FALSE)</f>
        <v>363725.76000000013</v>
      </c>
      <c r="I124" s="205">
        <f>VLOOKUP($B124,[1]RevReqInput!$B$20:$AK$197,I$6,FALSE)</f>
        <v>362123.0500000001</v>
      </c>
      <c r="J124" s="205">
        <f>VLOOKUP($B124,[1]RevReqInput!$B$20:$AK$197,J$6,FALSE)</f>
        <v>1602.7100000000016</v>
      </c>
      <c r="K124" s="205">
        <f>VLOOKUP($B124,[1]RevReqInput!$B$20:$AK$197,K$6,FALSE)</f>
        <v>1129570.58</v>
      </c>
      <c r="L124" s="205">
        <f>VLOOKUP($B124,[1]RevReqInput!$B$20:$AK$197,L$6,FALSE)</f>
        <v>0</v>
      </c>
      <c r="M124" s="205">
        <f>VLOOKUP($B124,[1]RevReqInput!$B$20:$AK$197,M$6,FALSE)</f>
        <v>363760.70000000013</v>
      </c>
      <c r="N124" s="205">
        <f>VLOOKUP($B124,[1]RevReqInput!$B$20:$AK$197,N$6,FALSE)</f>
        <v>765809.87999999989</v>
      </c>
      <c r="O124" s="205">
        <f>VLOOKUP($B124,[1]RevReqInput!$B$20:$AK$197,O$6,FALSE)</f>
        <v>407.64000000000004</v>
      </c>
      <c r="P124" s="205">
        <f>VLOOKUP($B124,[1]RevReqInput!$B$20:$AK$197,P$6,FALSE)</f>
        <v>38642972.559999995</v>
      </c>
      <c r="Q124" s="205">
        <f>VLOOKUP($B124,[1]RevReqInput!$B$20:$AK$197,Q$6,FALSE)</f>
        <v>38643380.199999996</v>
      </c>
      <c r="R124" s="205">
        <f>VLOOKUP($B124,[1]RevReqInput!$B$20:$AK$197,R$6,FALSE)</f>
        <v>368745</v>
      </c>
      <c r="S124" s="205">
        <f>VLOOKUP($B124,[1]RevReqInput!$B$20:$AK$197,S$6,FALSE)</f>
        <v>0</v>
      </c>
      <c r="T124" s="205">
        <f>VLOOKUP($B124,[1]RevReqInput!$B$20:$AK$197,T$6,FALSE)</f>
        <v>0</v>
      </c>
      <c r="U124" s="205">
        <f>VLOOKUP($B124,[1]RevReqInput!$B$20:$AK$197,U$6,FALSE)</f>
        <v>930930</v>
      </c>
      <c r="V124" s="205">
        <f>VLOOKUP($B124,[1]RevReqInput!$B$20:$AK$197,V$6,FALSE)</f>
        <v>5245.8360945205477</v>
      </c>
      <c r="W124" s="205">
        <f>VLOOKUP($B124,[1]RevReqInput!$B$20:$AK$197,W$6,FALSE)</f>
        <v>0</v>
      </c>
      <c r="X124" s="205">
        <f>VLOOKUP($B124,[1]RevReqInput!$B$20:$AK$197,X$6,FALSE)</f>
        <v>0</v>
      </c>
      <c r="Y124" s="205">
        <f>VLOOKUP($B124,[1]RevReqInput!$B$20:$AK$197,Y$6,FALSE)</f>
        <v>760909.49</v>
      </c>
      <c r="Z124" s="205">
        <f>VLOOKUP($B124,[1]RevReqInput!$B$20:$AK$197,Z$6,FALSE)</f>
        <v>0</v>
      </c>
      <c r="AA124" s="205">
        <f>VLOOKUP($B124,[1]RevReqInput!$B$20:$AK$197,AA$6,FALSE)</f>
        <v>0</v>
      </c>
      <c r="AB124" s="205">
        <f>VLOOKUP($B124,[1]RevReqInput!$B$20:$AK$197,AB$6,FALSE)</f>
        <v>0</v>
      </c>
      <c r="AC124" s="205">
        <f>VLOOKUP($B124,[1]RevReqInput!$B$20:$AK$197,AC$6,FALSE)</f>
        <v>0</v>
      </c>
      <c r="AD124" s="205">
        <f>VLOOKUP($B124,[1]RevReqInput!$B$20:$AK$197,AD$6,FALSE)</f>
        <v>0</v>
      </c>
      <c r="AE124" s="205">
        <f>VLOOKUP($B124,[1]RevReqInput!$B$20:$AK$197,AE$6,FALSE)</f>
        <v>0</v>
      </c>
      <c r="AF124" s="205">
        <f>VLOOKUP($B124,[1]RevReqInput!$B$20:$AK$197,AF$6,FALSE)</f>
        <v>0</v>
      </c>
      <c r="AG124" s="205">
        <f>VLOOKUP($B124,[1]RevReqInput!$B$20:$AK$197,AG$6,FALSE)</f>
        <v>0</v>
      </c>
      <c r="AH124" s="205">
        <f>VLOOKUP($B124,[1]RevReqInput!$B$20:$AK$197,AH$6,FALSE)</f>
        <v>0</v>
      </c>
      <c r="AI124" s="205">
        <f>VLOOKUP($B124,[1]RevReqInput!$B$20:$AK$197,AI$6,FALSE)</f>
        <v>4952.8974713183943</v>
      </c>
      <c r="AJ124" s="8">
        <f t="shared" si="36"/>
        <v>772244.92202250555</v>
      </c>
      <c r="AK124" s="8">
        <f t="shared" si="37"/>
        <v>772244.92202250555</v>
      </c>
      <c r="AL124">
        <f t="shared" si="7"/>
        <v>24.8</v>
      </c>
      <c r="AM124" s="47">
        <f t="shared" si="63"/>
        <v>2</v>
      </c>
      <c r="AN124" s="8">
        <f>AJ124-RevReqSumR!W124</f>
        <v>0</v>
      </c>
      <c r="AO124" s="8">
        <f t="shared" si="53"/>
        <v>0</v>
      </c>
      <c r="AP124" s="8">
        <f t="shared" si="54"/>
        <v>0</v>
      </c>
      <c r="AQ124" s="8">
        <f t="shared" si="55"/>
        <v>0</v>
      </c>
      <c r="AR124" s="8">
        <f t="shared" si="56"/>
        <v>38642972.559999995</v>
      </c>
      <c r="AS124" s="8">
        <v>0</v>
      </c>
      <c r="AU124" s="8">
        <f t="shared" si="57"/>
        <v>930930</v>
      </c>
      <c r="AV124" s="8">
        <f t="shared" si="58"/>
        <v>407.64000000000004</v>
      </c>
      <c r="AW124" s="8">
        <f t="shared" si="59"/>
        <v>39574310.199999996</v>
      </c>
      <c r="AX124" s="8">
        <f t="shared" si="60"/>
        <v>0</v>
      </c>
      <c r="AZ124" s="8">
        <f t="shared" si="64"/>
        <v>20312108.324803002</v>
      </c>
      <c r="BA124" s="8">
        <f t="shared" si="64"/>
        <v>502910.33402159996</v>
      </c>
      <c r="BB124" s="8">
        <f t="shared" si="64"/>
        <v>18759291.541175395</v>
      </c>
      <c r="BC124" s="8">
        <f t="shared" si="61"/>
        <v>39574310.199999996</v>
      </c>
      <c r="BD124" s="8">
        <f t="shared" si="62"/>
        <v>0</v>
      </c>
      <c r="BF124" s="8">
        <f t="shared" si="46"/>
        <v>1135970.6820225057</v>
      </c>
      <c r="BG124" s="8">
        <f t="shared" si="47"/>
        <v>765862.38747131836</v>
      </c>
      <c r="BH124" s="8">
        <f t="shared" si="48"/>
        <v>0</v>
      </c>
      <c r="BI124" s="8">
        <f t="shared" si="49"/>
        <v>765862.38747131836</v>
      </c>
      <c r="BJ124" s="8">
        <f t="shared" si="50"/>
        <v>370108.29455118731</v>
      </c>
      <c r="BK124" s="8">
        <f t="shared" si="51"/>
        <v>0</v>
      </c>
      <c r="BL124" s="8">
        <f>BU124*WACC!$H$9/12</f>
        <v>105088.48766469519</v>
      </c>
      <c r="BM124" s="8">
        <f t="shared" si="38"/>
        <v>265019.80688649212</v>
      </c>
      <c r="BN124" s="8">
        <f t="shared" si="39"/>
        <v>108880.73746124642</v>
      </c>
      <c r="BO124" s="8">
        <f t="shared" si="40"/>
        <v>156139.06942524569</v>
      </c>
      <c r="BP124" s="8">
        <f>BU124*WACC!$H$10/12</f>
        <v>2129.1850775223547</v>
      </c>
      <c r="BQ124" s="8">
        <f t="shared" si="41"/>
        <v>154009.88434772333</v>
      </c>
      <c r="BR124" s="8"/>
      <c r="BS124" s="8">
        <f t="shared" si="42"/>
        <v>370108.29455118731</v>
      </c>
      <c r="BT124" s="8">
        <f t="shared" si="43"/>
        <v>370108.29455118731</v>
      </c>
      <c r="BU124" s="8">
        <f t="shared" si="44"/>
        <v>39971410.020000011</v>
      </c>
      <c r="BV124" s="8">
        <f>BU124*WACC!$H$11/12</f>
        <v>153948.66156759817</v>
      </c>
      <c r="BW124" s="8">
        <f t="shared" si="45"/>
        <v>-61.222780125157442</v>
      </c>
    </row>
    <row r="125" spans="1:75" hidden="1" outlineLevel="1" x14ac:dyDescent="0.2">
      <c r="A125">
        <f t="shared" si="4"/>
        <v>2018</v>
      </c>
      <c r="B125" s="49">
        <v>43282</v>
      </c>
      <c r="C125" s="205">
        <f>VLOOKUP($B125,[1]RevReqInput!$B$20:$AK$197,C$6,FALSE)</f>
        <v>0</v>
      </c>
      <c r="D125" s="205">
        <f>VLOOKUP($B125,[1]RevReqInput!$B$20:$AK$197,D$6,FALSE)</f>
        <v>0</v>
      </c>
      <c r="E125" s="205">
        <f>VLOOKUP($B125,[1]RevReqInput!$B$20:$AK$197,E$6,FALSE)</f>
        <v>357772.04334775003</v>
      </c>
      <c r="F125" s="205">
        <f>VLOOKUP($B125,[1]RevReqInput!$B$20:$AK$197,F$6,FALSE)</f>
        <v>0</v>
      </c>
      <c r="G125" s="205">
        <f>VLOOKUP($B125,[1]RevReqInput!$B$20:$AK$197,G$6,FALSE)</f>
        <v>1038.7633477499999</v>
      </c>
      <c r="H125" s="205">
        <f>VLOOKUP($B125,[1]RevReqInput!$B$20:$AK$197,H$6,FALSE)</f>
        <v>356733.28</v>
      </c>
      <c r="I125" s="205">
        <f>VLOOKUP($B125,[1]RevReqInput!$B$20:$AK$197,I$6,FALSE)</f>
        <v>355268.61000000004</v>
      </c>
      <c r="J125" s="205">
        <f>VLOOKUP($B125,[1]RevReqInput!$B$20:$AK$197,J$6,FALSE)</f>
        <v>1464.6699999999998</v>
      </c>
      <c r="K125" s="205">
        <f>VLOOKUP($B125,[1]RevReqInput!$B$20:$AK$197,K$6,FALSE)</f>
        <v>1346391</v>
      </c>
      <c r="L125" s="205">
        <f>VLOOKUP($B125,[1]RevReqInput!$B$20:$AK$197,L$6,FALSE)</f>
        <v>0</v>
      </c>
      <c r="M125" s="205">
        <f>VLOOKUP($B125,[1]RevReqInput!$B$20:$AK$197,M$6,FALSE)</f>
        <v>356834.92000000004</v>
      </c>
      <c r="N125" s="205">
        <f>VLOOKUP($B125,[1]RevReqInput!$B$20:$AK$197,N$6,FALSE)</f>
        <v>989556.07999999984</v>
      </c>
      <c r="O125" s="205">
        <f>VLOOKUP($B125,[1]RevReqInput!$B$20:$AK$197,O$6,FALSE)</f>
        <v>305.99999999999994</v>
      </c>
      <c r="P125" s="205">
        <f>VLOOKUP($B125,[1]RevReqInput!$B$20:$AK$197,P$6,FALSE)</f>
        <v>37653416.480000012</v>
      </c>
      <c r="Q125" s="205">
        <f>VLOOKUP($B125,[1]RevReqInput!$B$20:$AK$197,Q$6,FALSE)</f>
        <v>37653722.480000012</v>
      </c>
      <c r="R125" s="205">
        <f>VLOOKUP($B125,[1]RevReqInput!$B$20:$AK$197,R$6,FALSE)</f>
        <v>439735</v>
      </c>
      <c r="S125" s="205">
        <f>VLOOKUP($B125,[1]RevReqInput!$B$20:$AK$197,S$6,FALSE)</f>
        <v>930930</v>
      </c>
      <c r="T125" s="205">
        <f>VLOOKUP($B125,[1]RevReqInput!$B$20:$AK$197,T$6,FALSE)</f>
        <v>0</v>
      </c>
      <c r="U125" s="205">
        <f>VLOOKUP($B125,[1]RevReqInput!$B$20:$AK$197,U$6,FALSE)</f>
        <v>439735</v>
      </c>
      <c r="V125" s="205">
        <f>VLOOKUP($B125,[1]RevReqInput!$B$20:$AK$197,V$6,FALSE)</f>
        <v>8634.6417767123294</v>
      </c>
      <c r="W125" s="205">
        <f>VLOOKUP($B125,[1]RevReqInput!$B$20:$AK$197,W$6,FALSE)</f>
        <v>3410.5745978042437</v>
      </c>
      <c r="X125" s="205">
        <f>VLOOKUP($B125,[1]RevReqInput!$B$20:$AK$197,X$6,FALSE)</f>
        <v>0</v>
      </c>
      <c r="Y125" s="205">
        <f>VLOOKUP($B125,[1]RevReqInput!$B$20:$AK$197,Y$6,FALSE)</f>
        <v>906731.68</v>
      </c>
      <c r="Z125" s="205">
        <f>VLOOKUP($B125,[1]RevReqInput!$B$20:$AK$197,Z$6,FALSE)</f>
        <v>0</v>
      </c>
      <c r="AA125" s="205">
        <f>VLOOKUP($B125,[1]RevReqInput!$B$20:$AK$197,AA$6,FALSE)</f>
        <v>0</v>
      </c>
      <c r="AB125" s="205">
        <f>VLOOKUP($B125,[1]RevReqInput!$B$20:$AK$197,AB$6,FALSE)</f>
        <v>0</v>
      </c>
      <c r="AC125" s="205">
        <f>VLOOKUP($B125,[1]RevReqInput!$B$20:$AK$197,AC$6,FALSE)</f>
        <v>0</v>
      </c>
      <c r="AD125" s="205">
        <f>VLOOKUP($B125,[1]RevReqInput!$B$20:$AK$197,AD$6,FALSE)</f>
        <v>0</v>
      </c>
      <c r="AE125" s="205">
        <f>VLOOKUP($B125,[1]RevReqInput!$B$20:$AK$197,AE$6,FALSE)</f>
        <v>0</v>
      </c>
      <c r="AF125" s="205">
        <f>VLOOKUP($B125,[1]RevReqInput!$B$20:$AK$197,AF$6,FALSE)</f>
        <v>0</v>
      </c>
      <c r="AG125" s="205">
        <f>VLOOKUP($B125,[1]RevReqInput!$B$20:$AK$197,AG$6,FALSE)</f>
        <v>0</v>
      </c>
      <c r="AH125" s="205">
        <f>VLOOKUP($B125,[1]RevReqInput!$B$20:$AK$197,AH$6,FALSE)</f>
        <v>0</v>
      </c>
      <c r="AI125" s="205">
        <f>VLOOKUP($B125,[1]RevReqInput!$B$20:$AK$197,AI$6,FALSE)</f>
        <v>4952.8974713183943</v>
      </c>
      <c r="AJ125" s="8">
        <f t="shared" si="36"/>
        <v>924768.55719358497</v>
      </c>
      <c r="AK125" s="8">
        <f t="shared" si="37"/>
        <v>924768.55719358497</v>
      </c>
      <c r="AL125">
        <f t="shared" si="7"/>
        <v>25</v>
      </c>
      <c r="AM125" s="47">
        <f t="shared" si="63"/>
        <v>2</v>
      </c>
      <c r="AN125" s="8">
        <f>AJ125-RevReqSumR!W125</f>
        <v>0</v>
      </c>
      <c r="AO125" s="8">
        <f t="shared" si="53"/>
        <v>0</v>
      </c>
      <c r="AP125" s="8">
        <f t="shared" si="54"/>
        <v>0</v>
      </c>
      <c r="AQ125" s="8">
        <f t="shared" si="55"/>
        <v>0</v>
      </c>
      <c r="AR125" s="8">
        <f t="shared" si="56"/>
        <v>37653416.480000012</v>
      </c>
      <c r="AS125" s="8">
        <v>0</v>
      </c>
      <c r="AU125" s="8">
        <f t="shared" si="57"/>
        <v>439735</v>
      </c>
      <c r="AV125" s="8">
        <f t="shared" si="58"/>
        <v>305.99999999999994</v>
      </c>
      <c r="AW125" s="8">
        <f t="shared" si="59"/>
        <v>38093457.480000012</v>
      </c>
      <c r="AX125" s="8">
        <f t="shared" si="60"/>
        <v>0</v>
      </c>
      <c r="AZ125" s="8">
        <f t="shared" si="64"/>
        <v>19552038.453472208</v>
      </c>
      <c r="BA125" s="8">
        <f t="shared" si="64"/>
        <v>484091.65765584016</v>
      </c>
      <c r="BB125" s="8">
        <f t="shared" si="64"/>
        <v>18057327.368871965</v>
      </c>
      <c r="BC125" s="8">
        <f t="shared" si="61"/>
        <v>38093457.480000012</v>
      </c>
      <c r="BD125" s="8">
        <f t="shared" si="62"/>
        <v>0</v>
      </c>
      <c r="BF125" s="8">
        <f t="shared" si="46"/>
        <v>1281501.837193585</v>
      </c>
      <c r="BG125" s="8">
        <f t="shared" si="47"/>
        <v>915095.15206912265</v>
      </c>
      <c r="BH125" s="8">
        <f t="shared" si="48"/>
        <v>0</v>
      </c>
      <c r="BI125" s="8">
        <f t="shared" si="49"/>
        <v>915095.15206912265</v>
      </c>
      <c r="BJ125" s="8">
        <f t="shared" si="50"/>
        <v>366406.68512446235</v>
      </c>
      <c r="BK125" s="8">
        <f t="shared" si="51"/>
        <v>0</v>
      </c>
      <c r="BL125" s="8">
        <f>BU125*WACC!$H$9/12</f>
        <v>104044.47596946493</v>
      </c>
      <c r="BM125" s="8">
        <f t="shared" si="38"/>
        <v>262362.20915499743</v>
      </c>
      <c r="BN125" s="8">
        <f t="shared" si="39"/>
        <v>107788.89000923914</v>
      </c>
      <c r="BO125" s="8">
        <f t="shared" si="40"/>
        <v>154573.31914575829</v>
      </c>
      <c r="BP125" s="8">
        <f>BU125*WACC!$H$10/12</f>
        <v>2108.0324834405396</v>
      </c>
      <c r="BQ125" s="8">
        <f t="shared" si="41"/>
        <v>152465.28666231775</v>
      </c>
      <c r="BR125" s="8"/>
      <c r="BS125" s="8">
        <f t="shared" si="42"/>
        <v>366406.68512446235</v>
      </c>
      <c r="BT125" s="8">
        <f t="shared" si="43"/>
        <v>366406.68512446235</v>
      </c>
      <c r="BU125" s="8">
        <f t="shared" si="44"/>
        <v>39574310.199999996</v>
      </c>
      <c r="BV125" s="8">
        <f>BU125*WACC!$H$11/12</f>
        <v>152419.2437720501</v>
      </c>
      <c r="BW125" s="8">
        <f t="shared" si="45"/>
        <v>-46.042890267650364</v>
      </c>
    </row>
    <row r="126" spans="1:75" hidden="1" outlineLevel="1" x14ac:dyDescent="0.2">
      <c r="A126">
        <f t="shared" si="4"/>
        <v>2018</v>
      </c>
      <c r="B126" s="49">
        <v>43313</v>
      </c>
      <c r="C126" s="205">
        <f>VLOOKUP($B126,[1]RevReqInput!$B$20:$AK$197,C$6,FALSE)</f>
        <v>0</v>
      </c>
      <c r="D126" s="205">
        <f>VLOOKUP($B126,[1]RevReqInput!$B$20:$AK$197,D$6,FALSE)</f>
        <v>0</v>
      </c>
      <c r="E126" s="205">
        <f>VLOOKUP($B126,[1]RevReqInput!$B$20:$AK$197,E$6,FALSE)</f>
        <v>348609.46157166659</v>
      </c>
      <c r="F126" s="205">
        <f>VLOOKUP($B126,[1]RevReqInput!$B$20:$AK$197,F$6,FALSE)</f>
        <v>0</v>
      </c>
      <c r="G126" s="205">
        <f>VLOOKUP($B126,[1]RevReqInput!$B$20:$AK$197,G$6,FALSE)</f>
        <v>935.80157166666697</v>
      </c>
      <c r="H126" s="205">
        <f>VLOOKUP($B126,[1]RevReqInput!$B$20:$AK$197,H$6,FALSE)</f>
        <v>347673.65999999992</v>
      </c>
      <c r="I126" s="205">
        <f>VLOOKUP($B126,[1]RevReqInput!$B$20:$AK$197,I$6,FALSE)</f>
        <v>346354.17999999993</v>
      </c>
      <c r="J126" s="205">
        <f>VLOOKUP($B126,[1]RevReqInput!$B$20:$AK$197,J$6,FALSE)</f>
        <v>1319.4799999999982</v>
      </c>
      <c r="K126" s="205">
        <f>VLOOKUP($B126,[1]RevReqInput!$B$20:$AK$197,K$6,FALSE)</f>
        <v>1315274.81</v>
      </c>
      <c r="L126" s="205">
        <f>VLOOKUP($B126,[1]RevReqInput!$B$20:$AK$197,L$6,FALSE)</f>
        <v>0</v>
      </c>
      <c r="M126" s="205">
        <f>VLOOKUP($B126,[1]RevReqInput!$B$20:$AK$197,M$6,FALSE)</f>
        <v>347875.14999999991</v>
      </c>
      <c r="N126" s="205">
        <f>VLOOKUP($B126,[1]RevReqInput!$B$20:$AK$197,N$6,FALSE)</f>
        <v>967399.66</v>
      </c>
      <c r="O126" s="205">
        <f>VLOOKUP($B126,[1]RevReqInput!$B$20:$AK$197,O$6,FALSE)</f>
        <v>104.51000000000002</v>
      </c>
      <c r="P126" s="205">
        <f>VLOOKUP($B126,[1]RevReqInput!$B$20:$AK$197,P$6,FALSE)</f>
        <v>36686016.82</v>
      </c>
      <c r="Q126" s="205">
        <f>VLOOKUP($B126,[1]RevReqInput!$B$20:$AK$197,Q$6,FALSE)</f>
        <v>36686121.329999998</v>
      </c>
      <c r="R126" s="205">
        <f>VLOOKUP($B126,[1]RevReqInput!$B$20:$AK$197,R$6,FALSE)</f>
        <v>429660</v>
      </c>
      <c r="S126" s="205">
        <f>VLOOKUP($B126,[1]RevReqInput!$B$20:$AK$197,S$6,FALSE)</f>
        <v>0</v>
      </c>
      <c r="T126" s="205">
        <f>VLOOKUP($B126,[1]RevReqInput!$B$20:$AK$197,T$6,FALSE)</f>
        <v>0</v>
      </c>
      <c r="U126" s="205">
        <f>VLOOKUP($B126,[1]RevReqInput!$B$20:$AK$197,U$6,FALSE)</f>
        <v>869395</v>
      </c>
      <c r="V126" s="205">
        <f>VLOOKUP($B126,[1]RevReqInput!$B$20:$AK$197,V$6,FALSE)</f>
        <v>4280.0727109589043</v>
      </c>
      <c r="W126" s="205">
        <f>VLOOKUP($B126,[1]RevReqInput!$B$20:$AK$197,W$6,FALSE)</f>
        <v>0</v>
      </c>
      <c r="X126" s="205">
        <f>VLOOKUP($B126,[1]RevReqInput!$B$20:$AK$197,X$6,FALSE)</f>
        <v>0</v>
      </c>
      <c r="Y126" s="205">
        <f>VLOOKUP($B126,[1]RevReqInput!$B$20:$AK$197,Y$6,FALSE)</f>
        <v>885647.25</v>
      </c>
      <c r="Z126" s="205">
        <f>VLOOKUP($B126,[1]RevReqInput!$B$20:$AK$197,Z$6,FALSE)</f>
        <v>0</v>
      </c>
      <c r="AA126" s="205">
        <f>VLOOKUP($B126,[1]RevReqInput!$B$20:$AK$197,AA$6,FALSE)</f>
        <v>0</v>
      </c>
      <c r="AB126" s="205">
        <f>VLOOKUP($B126,[1]RevReqInput!$B$20:$AK$197,AB$6,FALSE)</f>
        <v>0</v>
      </c>
      <c r="AC126" s="205">
        <f>VLOOKUP($B126,[1]RevReqInput!$B$20:$AK$197,AC$6,FALSE)</f>
        <v>0</v>
      </c>
      <c r="AD126" s="205">
        <f>VLOOKUP($B126,[1]RevReqInput!$B$20:$AK$197,AD$6,FALSE)</f>
        <v>0</v>
      </c>
      <c r="AE126" s="205">
        <f>VLOOKUP($B126,[1]RevReqInput!$B$20:$AK$197,AE$6,FALSE)</f>
        <v>0</v>
      </c>
      <c r="AF126" s="205">
        <f>VLOOKUP($B126,[1]RevReqInput!$B$20:$AK$197,AF$6,FALSE)</f>
        <v>0</v>
      </c>
      <c r="AG126" s="205">
        <f>VLOOKUP($B126,[1]RevReqInput!$B$20:$AK$197,AG$6,FALSE)</f>
        <v>0</v>
      </c>
      <c r="AH126" s="205">
        <f>VLOOKUP($B126,[1]RevReqInput!$B$20:$AK$197,AH$6,FALSE)</f>
        <v>0</v>
      </c>
      <c r="AI126" s="205">
        <f>VLOOKUP($B126,[1]RevReqInput!$B$20:$AK$197,AI$6,FALSE)</f>
        <v>4952.8974713183943</v>
      </c>
      <c r="AJ126" s="8">
        <f t="shared" si="36"/>
        <v>895816.02175394387</v>
      </c>
      <c r="AK126" s="8">
        <f t="shared" si="37"/>
        <v>895816.02175394399</v>
      </c>
      <c r="AL126">
        <f t="shared" si="7"/>
        <v>25.2</v>
      </c>
      <c r="AM126" s="47">
        <f t="shared" si="63"/>
        <v>1</v>
      </c>
      <c r="AN126" s="8">
        <f>AJ126-RevReqSumR!W126</f>
        <v>0</v>
      </c>
      <c r="AO126" s="8">
        <f t="shared" si="53"/>
        <v>0</v>
      </c>
      <c r="AP126" s="8">
        <f t="shared" si="54"/>
        <v>0</v>
      </c>
      <c r="AQ126" s="8">
        <f t="shared" si="55"/>
        <v>0</v>
      </c>
      <c r="AR126" s="8">
        <f t="shared" si="56"/>
        <v>36686016.82</v>
      </c>
      <c r="AS126" s="8">
        <v>0</v>
      </c>
      <c r="AU126" s="8">
        <f t="shared" si="57"/>
        <v>869395</v>
      </c>
      <c r="AV126" s="8">
        <f t="shared" si="58"/>
        <v>104.51000000000002</v>
      </c>
      <c r="AW126" s="8">
        <f t="shared" si="59"/>
        <v>37555516.329999998</v>
      </c>
      <c r="AX126" s="8">
        <f t="shared" si="60"/>
        <v>0</v>
      </c>
      <c r="AZ126" s="8">
        <f t="shared" si="64"/>
        <v>19275932.089117453</v>
      </c>
      <c r="BA126" s="8">
        <f t="shared" si="64"/>
        <v>477255.50152163999</v>
      </c>
      <c r="BB126" s="8">
        <f t="shared" si="64"/>
        <v>17802328.73936091</v>
      </c>
      <c r="BC126" s="8">
        <f t="shared" si="61"/>
        <v>37555516.329999998</v>
      </c>
      <c r="BD126" s="8">
        <f t="shared" si="62"/>
        <v>0</v>
      </c>
      <c r="BF126" s="8">
        <f t="shared" si="46"/>
        <v>1243489.6817539437</v>
      </c>
      <c r="BG126" s="8">
        <f t="shared" si="47"/>
        <v>890600.14747131837</v>
      </c>
      <c r="BH126" s="8">
        <f t="shared" si="48"/>
        <v>0</v>
      </c>
      <c r="BI126" s="8">
        <f t="shared" si="49"/>
        <v>890600.14747131837</v>
      </c>
      <c r="BJ126" s="8">
        <f t="shared" si="50"/>
        <v>352889.5342826253</v>
      </c>
      <c r="BK126" s="8">
        <f t="shared" si="51"/>
        <v>0</v>
      </c>
      <c r="BL126" s="8">
        <f>BU126*WACC!$H$9/12</f>
        <v>100151.17891736986</v>
      </c>
      <c r="BM126" s="8">
        <f t="shared" si="38"/>
        <v>252738.35536525544</v>
      </c>
      <c r="BN126" s="8">
        <f t="shared" si="39"/>
        <v>103835.02591826154</v>
      </c>
      <c r="BO126" s="8">
        <f t="shared" si="40"/>
        <v>148903.32944699388</v>
      </c>
      <c r="BP126" s="8">
        <f>BU126*WACC!$H$10/12</f>
        <v>2029.1508650073968</v>
      </c>
      <c r="BQ126" s="8">
        <f t="shared" si="41"/>
        <v>146874.17858198649</v>
      </c>
      <c r="BR126" s="8"/>
      <c r="BS126" s="8">
        <f t="shared" si="42"/>
        <v>352889.5342826253</v>
      </c>
      <c r="BT126" s="8">
        <f t="shared" si="43"/>
        <v>352889.53428262548</v>
      </c>
      <c r="BU126" s="8">
        <f t="shared" si="44"/>
        <v>38093457.480000012</v>
      </c>
      <c r="BV126" s="8">
        <f>BU126*WACC!$H$11/12</f>
        <v>146715.78487208471</v>
      </c>
      <c r="BW126" s="8">
        <f t="shared" si="45"/>
        <v>-158.39370990177849</v>
      </c>
    </row>
    <row r="127" spans="1:75" hidden="1" outlineLevel="1" x14ac:dyDescent="0.2">
      <c r="A127">
        <f t="shared" si="4"/>
        <v>2018</v>
      </c>
      <c r="B127" s="49">
        <v>43344</v>
      </c>
      <c r="C127" s="205">
        <f>VLOOKUP($B127,[1]RevReqInput!$B$20:$AK$197,C$6,FALSE)</f>
        <v>0</v>
      </c>
      <c r="D127" s="205">
        <f>VLOOKUP($B127,[1]RevReqInput!$B$20:$AK$197,D$6,FALSE)</f>
        <v>0</v>
      </c>
      <c r="E127" s="205">
        <f>VLOOKUP($B127,[1]RevReqInput!$B$20:$AK$197,E$6,FALSE)</f>
        <v>339651.16861058341</v>
      </c>
      <c r="F127" s="205">
        <f>VLOOKUP($B127,[1]RevReqInput!$B$20:$AK$197,F$6,FALSE)</f>
        <v>0</v>
      </c>
      <c r="G127" s="205">
        <f>VLOOKUP($B127,[1]RevReqInput!$B$20:$AK$197,G$6,FALSE)</f>
        <v>822.65861058333314</v>
      </c>
      <c r="H127" s="205">
        <f>VLOOKUP($B127,[1]RevReqInput!$B$20:$AK$197,H$6,FALSE)</f>
        <v>338828.51000000007</v>
      </c>
      <c r="I127" s="205">
        <f>VLOOKUP($B127,[1]RevReqInput!$B$20:$AK$197,I$6,FALSE)</f>
        <v>337668.57000000007</v>
      </c>
      <c r="J127" s="205">
        <f>VLOOKUP($B127,[1]RevReqInput!$B$20:$AK$197,J$6,FALSE)</f>
        <v>1159.9399999999998</v>
      </c>
      <c r="K127" s="205">
        <f>VLOOKUP($B127,[1]RevReqInput!$B$20:$AK$197,K$6,FALSE)</f>
        <v>1294216.8700000001</v>
      </c>
      <c r="L127" s="205">
        <f>VLOOKUP($B127,[1]RevReqInput!$B$20:$AK$197,L$6,FALSE)</f>
        <v>0</v>
      </c>
      <c r="M127" s="205">
        <f>VLOOKUP($B127,[1]RevReqInput!$B$20:$AK$197,M$6,FALSE)</f>
        <v>338789.12000000005</v>
      </c>
      <c r="N127" s="205">
        <f>VLOOKUP($B127,[1]RevReqInput!$B$20:$AK$197,N$6,FALSE)</f>
        <v>955427.74999999988</v>
      </c>
      <c r="O127" s="205">
        <f>VLOOKUP($B127,[1]RevReqInput!$B$20:$AK$197,O$6,FALSE)</f>
        <v>143.9</v>
      </c>
      <c r="P127" s="205">
        <f>VLOOKUP($B127,[1]RevReqInput!$B$20:$AK$197,P$6,FALSE)</f>
        <v>35730589.069999993</v>
      </c>
      <c r="Q127" s="205">
        <f>VLOOKUP($B127,[1]RevReqInput!$B$20:$AK$197,Q$6,FALSE)</f>
        <v>35730732.969999991</v>
      </c>
      <c r="R127" s="205">
        <f>VLOOKUP($B127,[1]RevReqInput!$B$20:$AK$197,R$6,FALSE)</f>
        <v>422685</v>
      </c>
      <c r="S127" s="205">
        <f>VLOOKUP($B127,[1]RevReqInput!$B$20:$AK$197,S$6,FALSE)</f>
        <v>0</v>
      </c>
      <c r="T127" s="205">
        <f>VLOOKUP($B127,[1]RevReqInput!$B$20:$AK$197,T$6,FALSE)</f>
        <v>0</v>
      </c>
      <c r="U127" s="205">
        <f>VLOOKUP($B127,[1]RevReqInput!$B$20:$AK$197,U$6,FALSE)</f>
        <v>1292080</v>
      </c>
      <c r="V127" s="205">
        <f>VLOOKUP($B127,[1]RevReqInput!$B$20:$AK$197,V$6,FALSE)</f>
        <v>8067.5447630136996</v>
      </c>
      <c r="W127" s="205">
        <f>VLOOKUP($B127,[1]RevReqInput!$B$20:$AK$197,W$6,FALSE)</f>
        <v>0</v>
      </c>
      <c r="X127" s="205">
        <f>VLOOKUP($B127,[1]RevReqInput!$B$20:$AK$197,X$6,FALSE)</f>
        <v>0</v>
      </c>
      <c r="Y127" s="205">
        <f>VLOOKUP($B127,[1]RevReqInput!$B$20:$AK$197,Y$6,FALSE)</f>
        <v>871643.53</v>
      </c>
      <c r="Z127" s="205">
        <f>VLOOKUP($B127,[1]RevReqInput!$B$20:$AK$197,Z$6,FALSE)</f>
        <v>0</v>
      </c>
      <c r="AA127" s="205">
        <f>VLOOKUP($B127,[1]RevReqInput!$B$20:$AK$197,AA$6,FALSE)</f>
        <v>0</v>
      </c>
      <c r="AB127" s="205">
        <f>VLOOKUP($B127,[1]RevReqInput!$B$20:$AK$197,AB$6,FALSE)</f>
        <v>0</v>
      </c>
      <c r="AC127" s="205">
        <f>VLOOKUP($B127,[1]RevReqInput!$B$20:$AK$197,AC$6,FALSE)</f>
        <v>0</v>
      </c>
      <c r="AD127" s="205">
        <f>VLOOKUP($B127,[1]RevReqInput!$B$20:$AK$197,AD$6,FALSE)</f>
        <v>0</v>
      </c>
      <c r="AE127" s="205">
        <f>VLOOKUP($B127,[1]RevReqInput!$B$20:$AK$197,AE$6,FALSE)</f>
        <v>0</v>
      </c>
      <c r="AF127" s="205">
        <f>VLOOKUP($B127,[1]RevReqInput!$B$20:$AK$197,AF$6,FALSE)</f>
        <v>0</v>
      </c>
      <c r="AG127" s="205">
        <f>VLOOKUP($B127,[1]RevReqInput!$B$20:$AK$197,AG$6,FALSE)</f>
        <v>0</v>
      </c>
      <c r="AH127" s="205">
        <f>VLOOKUP($B127,[1]RevReqInput!$B$20:$AK$197,AH$6,FALSE)</f>
        <v>0</v>
      </c>
      <c r="AI127" s="205">
        <f>VLOOKUP($B127,[1]RevReqInput!$B$20:$AK$197,AI$6,FALSE)</f>
        <v>4952.8974713183943</v>
      </c>
      <c r="AJ127" s="8">
        <f t="shared" si="36"/>
        <v>885486.63084491529</v>
      </c>
      <c r="AK127" s="8">
        <f t="shared" si="37"/>
        <v>885486.6308449154</v>
      </c>
      <c r="AL127">
        <f t="shared" si="7"/>
        <v>25.4</v>
      </c>
      <c r="AM127" s="47">
        <f t="shared" si="63"/>
        <v>2</v>
      </c>
      <c r="AN127" s="8">
        <f>AJ127-RevReqSumR!W127</f>
        <v>0</v>
      </c>
      <c r="AO127" s="8">
        <f t="shared" si="53"/>
        <v>0</v>
      </c>
      <c r="AP127" s="8">
        <f t="shared" si="54"/>
        <v>0</v>
      </c>
      <c r="AQ127" s="8">
        <f t="shared" si="55"/>
        <v>0</v>
      </c>
      <c r="AR127" s="8">
        <f t="shared" si="56"/>
        <v>35730589.069999993</v>
      </c>
      <c r="AS127" s="8">
        <v>0</v>
      </c>
      <c r="AU127" s="8">
        <f t="shared" si="57"/>
        <v>1292080</v>
      </c>
      <c r="AV127" s="8">
        <f t="shared" si="58"/>
        <v>143.9</v>
      </c>
      <c r="AW127" s="8">
        <f t="shared" si="59"/>
        <v>37022812.969999991</v>
      </c>
      <c r="AX127" s="8">
        <f t="shared" si="60"/>
        <v>0</v>
      </c>
      <c r="AZ127" s="8">
        <f t="shared" si="64"/>
        <v>19002514.09904705</v>
      </c>
      <c r="BA127" s="8">
        <f t="shared" si="64"/>
        <v>470485.90722275991</v>
      </c>
      <c r="BB127" s="8">
        <f t="shared" si="64"/>
        <v>17549812.963730186</v>
      </c>
      <c r="BC127" s="8">
        <f t="shared" si="61"/>
        <v>37022812.969999999</v>
      </c>
      <c r="BD127" s="8">
        <f t="shared" si="62"/>
        <v>0</v>
      </c>
      <c r="BF127" s="8">
        <f t="shared" si="46"/>
        <v>1224315.1408449153</v>
      </c>
      <c r="BG127" s="8">
        <f t="shared" si="47"/>
        <v>876596.4274713184</v>
      </c>
      <c r="BH127" s="8">
        <f t="shared" si="48"/>
        <v>0</v>
      </c>
      <c r="BI127" s="8">
        <f t="shared" si="49"/>
        <v>876596.4274713184</v>
      </c>
      <c r="BJ127" s="8">
        <f t="shared" si="50"/>
        <v>347718.7133735969</v>
      </c>
      <c r="BK127" s="8">
        <f t="shared" si="51"/>
        <v>0</v>
      </c>
      <c r="BL127" s="8">
        <f>BU127*WACC!$H$9/12</f>
        <v>98736.882502061475</v>
      </c>
      <c r="BM127" s="8">
        <f t="shared" si="38"/>
        <v>248981.83087153541</v>
      </c>
      <c r="BN127" s="8">
        <f t="shared" si="39"/>
        <v>102291.6953952616</v>
      </c>
      <c r="BO127" s="8">
        <f t="shared" si="40"/>
        <v>146690.1354762738</v>
      </c>
      <c r="BP127" s="8">
        <f>BU127*WACC!$H$10/12</f>
        <v>2000.495977211541</v>
      </c>
      <c r="BQ127" s="8">
        <f t="shared" si="41"/>
        <v>144689.63949906226</v>
      </c>
      <c r="BR127" s="8"/>
      <c r="BS127" s="8">
        <f t="shared" si="42"/>
        <v>347718.7133735969</v>
      </c>
      <c r="BT127" s="8">
        <f t="shared" si="43"/>
        <v>347718.71337359713</v>
      </c>
      <c r="BU127" s="8">
        <f t="shared" si="44"/>
        <v>37555516.329999998</v>
      </c>
      <c r="BV127" s="8">
        <f>BU127*WACC!$H$11/12</f>
        <v>144643.92100730739</v>
      </c>
      <c r="BW127" s="8">
        <f t="shared" si="45"/>
        <v>-45.718491754872957</v>
      </c>
    </row>
    <row r="128" spans="1:75" hidden="1" outlineLevel="1" x14ac:dyDescent="0.2">
      <c r="A128">
        <f t="shared" si="4"/>
        <v>2018</v>
      </c>
      <c r="B128" s="49">
        <v>43374</v>
      </c>
      <c r="C128" s="205">
        <f>VLOOKUP($B128,[1]RevReqInput!$B$20:$AK$197,C$6,FALSE)</f>
        <v>0</v>
      </c>
      <c r="D128" s="205">
        <f>VLOOKUP($B128,[1]RevReqInput!$B$20:$AK$197,D$6,FALSE)</f>
        <v>0</v>
      </c>
      <c r="E128" s="205">
        <f>VLOOKUP($B128,[1]RevReqInput!$B$20:$AK$197,E$6,FALSE)</f>
        <v>330805.8631609166</v>
      </c>
      <c r="F128" s="205">
        <f>VLOOKUP($B128,[1]RevReqInput!$B$20:$AK$197,F$6,FALSE)</f>
        <v>0</v>
      </c>
      <c r="G128" s="205">
        <f>VLOOKUP($B128,[1]RevReqInput!$B$20:$AK$197,G$6,FALSE)</f>
        <v>727.35316091666675</v>
      </c>
      <c r="H128" s="205">
        <f>VLOOKUP($B128,[1]RevReqInput!$B$20:$AK$197,H$6,FALSE)</f>
        <v>330078.50999999995</v>
      </c>
      <c r="I128" s="205">
        <f>VLOOKUP($B128,[1]RevReqInput!$B$20:$AK$197,I$6,FALSE)</f>
        <v>329052.94999999995</v>
      </c>
      <c r="J128" s="205">
        <f>VLOOKUP($B128,[1]RevReqInput!$B$20:$AK$197,J$6,FALSE)</f>
        <v>1025.5599999999997</v>
      </c>
      <c r="K128" s="205">
        <f>VLOOKUP($B128,[1]RevReqInput!$B$20:$AK$197,K$6,FALSE)</f>
        <v>1191750.32</v>
      </c>
      <c r="L128" s="205">
        <f>VLOOKUP($B128,[1]RevReqInput!$B$20:$AK$197,L$6,FALSE)</f>
        <v>0</v>
      </c>
      <c r="M128" s="205">
        <f>VLOOKUP($B128,[1]RevReqInput!$B$20:$AK$197,M$6,FALSE)</f>
        <v>330099.23</v>
      </c>
      <c r="N128" s="205">
        <f>VLOOKUP($B128,[1]RevReqInput!$B$20:$AK$197,N$6,FALSE)</f>
        <v>861651.09</v>
      </c>
      <c r="O128" s="205">
        <f>VLOOKUP($B128,[1]RevReqInput!$B$20:$AK$197,O$6,FALSE)</f>
        <v>123.18</v>
      </c>
      <c r="P128" s="205">
        <f>VLOOKUP($B128,[1]RevReqInput!$B$20:$AK$197,P$6,FALSE)</f>
        <v>34868937.979999997</v>
      </c>
      <c r="Q128" s="205">
        <f>VLOOKUP($B128,[1]RevReqInput!$B$20:$AK$197,Q$6,FALSE)</f>
        <v>34869061.159999996</v>
      </c>
      <c r="R128" s="205">
        <f>VLOOKUP($B128,[1]RevReqInput!$B$20:$AK$197,R$6,FALSE)</f>
        <v>389205</v>
      </c>
      <c r="S128" s="205">
        <f>VLOOKUP($B128,[1]RevReqInput!$B$20:$AK$197,S$6,FALSE)</f>
        <v>1292080</v>
      </c>
      <c r="T128" s="205">
        <f>VLOOKUP($B128,[1]RevReqInput!$B$20:$AK$197,T$6,FALSE)</f>
        <v>0</v>
      </c>
      <c r="U128" s="205">
        <f>VLOOKUP($B128,[1]RevReqInput!$B$20:$AK$197,U$6,FALSE)</f>
        <v>389205</v>
      </c>
      <c r="V128" s="205">
        <f>VLOOKUP($B128,[1]RevReqInput!$B$20:$AK$197,V$6,FALSE)</f>
        <v>11917.104973972604</v>
      </c>
      <c r="W128" s="205">
        <f>VLOOKUP($B128,[1]RevReqInput!$B$20:$AK$197,W$6,FALSE)</f>
        <v>4079.112435314411</v>
      </c>
      <c r="X128" s="205">
        <f>VLOOKUP($B128,[1]RevReqInput!$B$20:$AK$197,X$6,FALSE)</f>
        <v>0</v>
      </c>
      <c r="Y128" s="205">
        <f>VLOOKUP($B128,[1]RevReqInput!$B$20:$AK$197,Y$6,FALSE)</f>
        <v>802545.32</v>
      </c>
      <c r="Z128" s="205">
        <f>VLOOKUP($B128,[1]RevReqInput!$B$20:$AK$197,Z$6,FALSE)</f>
        <v>0</v>
      </c>
      <c r="AA128" s="205">
        <f>VLOOKUP($B128,[1]RevReqInput!$B$20:$AK$197,AA$6,FALSE)</f>
        <v>0</v>
      </c>
      <c r="AB128" s="205">
        <f>VLOOKUP($B128,[1]RevReqInput!$B$20:$AK$197,AB$6,FALSE)</f>
        <v>0</v>
      </c>
      <c r="AC128" s="205">
        <f>VLOOKUP($B128,[1]RevReqInput!$B$20:$AK$197,AC$6,FALSE)</f>
        <v>0</v>
      </c>
      <c r="AD128" s="205">
        <f>VLOOKUP($B128,[1]RevReqInput!$B$20:$AK$197,AD$6,FALSE)</f>
        <v>0</v>
      </c>
      <c r="AE128" s="205">
        <f>VLOOKUP($B128,[1]RevReqInput!$B$20:$AK$197,AE$6,FALSE)</f>
        <v>0</v>
      </c>
      <c r="AF128" s="205">
        <f>VLOOKUP($B128,[1]RevReqInput!$B$20:$AK$197,AF$6,FALSE)</f>
        <v>0</v>
      </c>
      <c r="AG128" s="205">
        <f>VLOOKUP($B128,[1]RevReqInput!$B$20:$AK$197,AG$6,FALSE)</f>
        <v>0</v>
      </c>
      <c r="AH128" s="205">
        <f>VLOOKUP($B128,[1]RevReqInput!$B$20:$AK$197,AH$6,FALSE)</f>
        <v>0</v>
      </c>
      <c r="AI128" s="205">
        <f>VLOOKUP($B128,[1]RevReqInput!$B$20:$AK$197,AI$6,FALSE)</f>
        <v>5001.9619799065576</v>
      </c>
      <c r="AJ128" s="8">
        <f t="shared" si="36"/>
        <v>824270.85255010996</v>
      </c>
      <c r="AK128" s="8">
        <f t="shared" si="37"/>
        <v>824270.8525501102</v>
      </c>
      <c r="AL128">
        <f t="shared" si="7"/>
        <v>25.6</v>
      </c>
      <c r="AM128" s="47">
        <f t="shared" si="63"/>
        <v>2</v>
      </c>
      <c r="AN128" s="8">
        <f>AJ128-RevReqSumR!W128</f>
        <v>0</v>
      </c>
      <c r="AO128" s="8">
        <f t="shared" si="53"/>
        <v>0</v>
      </c>
      <c r="AP128" s="8">
        <f t="shared" si="54"/>
        <v>0</v>
      </c>
      <c r="AQ128" s="8">
        <f t="shared" si="55"/>
        <v>0</v>
      </c>
      <c r="AR128" s="8">
        <f t="shared" si="56"/>
        <v>34868937.979999997</v>
      </c>
      <c r="AS128" s="8">
        <v>0</v>
      </c>
      <c r="AU128" s="8">
        <f t="shared" si="57"/>
        <v>389205</v>
      </c>
      <c r="AV128" s="8">
        <f t="shared" si="58"/>
        <v>123.18</v>
      </c>
      <c r="AW128" s="8">
        <f t="shared" si="59"/>
        <v>35258266.159999996</v>
      </c>
      <c r="AX128" s="8">
        <f t="shared" si="60"/>
        <v>0</v>
      </c>
      <c r="AZ128" s="8">
        <f t="shared" si="64"/>
        <v>18096833.980612401</v>
      </c>
      <c r="BA128" s="8">
        <f t="shared" si="64"/>
        <v>448062.04636127996</v>
      </c>
      <c r="BB128" s="8">
        <f t="shared" si="64"/>
        <v>16713370.133026317</v>
      </c>
      <c r="BC128" s="8">
        <f t="shared" si="61"/>
        <v>35258266.159999996</v>
      </c>
      <c r="BD128" s="8">
        <f t="shared" si="62"/>
        <v>0</v>
      </c>
      <c r="BF128" s="8">
        <f t="shared" si="46"/>
        <v>1154349.3625501099</v>
      </c>
      <c r="BG128" s="8">
        <f t="shared" si="47"/>
        <v>811626.39441522094</v>
      </c>
      <c r="BH128" s="8">
        <f t="shared" si="48"/>
        <v>0</v>
      </c>
      <c r="BI128" s="8">
        <f t="shared" si="49"/>
        <v>811626.39441522094</v>
      </c>
      <c r="BJ128" s="8">
        <f t="shared" si="50"/>
        <v>342722.96813488891</v>
      </c>
      <c r="BK128" s="8">
        <f t="shared" si="51"/>
        <v>0</v>
      </c>
      <c r="BL128" s="8">
        <f>BU128*WACC!$H$9/12</f>
        <v>97336.356715047907</v>
      </c>
      <c r="BM128" s="8">
        <f t="shared" si="38"/>
        <v>245386.61141984101</v>
      </c>
      <c r="BN128" s="8">
        <f t="shared" si="39"/>
        <v>100814.63543572747</v>
      </c>
      <c r="BO128" s="8">
        <f t="shared" si="40"/>
        <v>144571.97598411352</v>
      </c>
      <c r="BP128" s="8">
        <f>BU128*WACC!$H$10/12</f>
        <v>1972.1200944420686</v>
      </c>
      <c r="BQ128" s="8">
        <f t="shared" si="41"/>
        <v>142599.85588967145</v>
      </c>
      <c r="BR128" s="8"/>
      <c r="BS128" s="8">
        <f t="shared" si="42"/>
        <v>342722.96813488891</v>
      </c>
      <c r="BT128" s="8">
        <f t="shared" si="43"/>
        <v>342722.9681348892</v>
      </c>
      <c r="BU128" s="8">
        <f t="shared" si="44"/>
        <v>37022812.969999991</v>
      </c>
      <c r="BV128" s="8">
        <f>BU128*WACC!$H$11/12</f>
        <v>142592.23033030776</v>
      </c>
      <c r="BW128" s="8">
        <f t="shared" si="45"/>
        <v>-7.6255593636888079</v>
      </c>
    </row>
    <row r="129" spans="1:75" hidden="1" outlineLevel="1" x14ac:dyDescent="0.2">
      <c r="A129">
        <f t="shared" si="4"/>
        <v>2018</v>
      </c>
      <c r="B129" s="49">
        <v>43405</v>
      </c>
      <c r="C129" s="205">
        <f>VLOOKUP($B129,[1]RevReqInput!$B$20:$AK$197,C$6,FALSE)</f>
        <v>0</v>
      </c>
      <c r="D129" s="205">
        <f>VLOOKUP($B129,[1]RevReqInput!$B$20:$AK$197,D$6,FALSE)</f>
        <v>0</v>
      </c>
      <c r="E129" s="205">
        <f>VLOOKUP($B129,[1]RevReqInput!$B$20:$AK$197,E$6,FALSE)</f>
        <v>322828.22429124994</v>
      </c>
      <c r="F129" s="205">
        <f>VLOOKUP($B129,[1]RevReqInput!$B$20:$AK$197,F$6,FALSE)</f>
        <v>0</v>
      </c>
      <c r="G129" s="205">
        <f>VLOOKUP($B129,[1]RevReqInput!$B$20:$AK$197,G$6,FALSE)</f>
        <v>631.02429124999992</v>
      </c>
      <c r="H129" s="205">
        <f>VLOOKUP($B129,[1]RevReqInput!$B$20:$AK$197,H$6,FALSE)</f>
        <v>322197.19999999995</v>
      </c>
      <c r="I129" s="205">
        <f>VLOOKUP($B129,[1]RevReqInput!$B$20:$AK$197,I$6,FALSE)</f>
        <v>321307.45999999996</v>
      </c>
      <c r="J129" s="205">
        <f>VLOOKUP($B129,[1]RevReqInput!$B$20:$AK$197,J$6,FALSE)</f>
        <v>889.73999999999899</v>
      </c>
      <c r="K129" s="205">
        <f>VLOOKUP($B129,[1]RevReqInput!$B$20:$AK$197,K$6,FALSE)</f>
        <v>1010009.25</v>
      </c>
      <c r="L129" s="205">
        <f>VLOOKUP($B129,[1]RevReqInput!$B$20:$AK$197,L$6,FALSE)</f>
        <v>0</v>
      </c>
      <c r="M129" s="205">
        <f>VLOOKUP($B129,[1]RevReqInput!$B$20:$AK$197,M$6,FALSE)</f>
        <v>322040.94999999995</v>
      </c>
      <c r="N129" s="205">
        <f>VLOOKUP($B129,[1]RevReqInput!$B$20:$AK$197,N$6,FALSE)</f>
        <v>687968.3</v>
      </c>
      <c r="O129" s="205">
        <f>VLOOKUP($B129,[1]RevReqInput!$B$20:$AK$197,O$6,FALSE)</f>
        <v>279.43</v>
      </c>
      <c r="P129" s="205">
        <f>VLOOKUP($B129,[1]RevReqInput!$B$20:$AK$197,P$6,FALSE)</f>
        <v>34180969.679999992</v>
      </c>
      <c r="Q129" s="205">
        <f>VLOOKUP($B129,[1]RevReqInput!$B$20:$AK$197,Q$6,FALSE)</f>
        <v>34181249.109999992</v>
      </c>
      <c r="R129" s="205">
        <f>VLOOKUP($B129,[1]RevReqInput!$B$20:$AK$197,R$6,FALSE)</f>
        <v>329685</v>
      </c>
      <c r="S129" s="205">
        <f>VLOOKUP($B129,[1]RevReqInput!$B$20:$AK$197,S$6,FALSE)</f>
        <v>0</v>
      </c>
      <c r="T129" s="205">
        <f>VLOOKUP($B129,[1]RevReqInput!$B$20:$AK$197,T$6,FALSE)</f>
        <v>0</v>
      </c>
      <c r="U129" s="205">
        <f>VLOOKUP($B129,[1]RevReqInput!$B$20:$AK$197,U$6,FALSE)</f>
        <v>718890</v>
      </c>
      <c r="V129" s="205">
        <f>VLOOKUP($B129,[1]RevReqInput!$B$20:$AK$197,V$6,FALSE)</f>
        <v>3654.3788178082195</v>
      </c>
      <c r="W129" s="205">
        <f>VLOOKUP($B129,[1]RevReqInput!$B$20:$AK$197,W$6,FALSE)</f>
        <v>0</v>
      </c>
      <c r="X129" s="205">
        <f>VLOOKUP($B129,[1]RevReqInput!$B$20:$AK$197,X$6,FALSE)</f>
        <v>0</v>
      </c>
      <c r="Y129" s="205">
        <f>VLOOKUP($B129,[1]RevReqInput!$B$20:$AK$197,Y$6,FALSE)</f>
        <v>680324.25</v>
      </c>
      <c r="Z129" s="205">
        <f>VLOOKUP($B129,[1]RevReqInput!$B$20:$AK$197,Z$6,FALSE)</f>
        <v>0</v>
      </c>
      <c r="AA129" s="205">
        <f>VLOOKUP($B129,[1]RevReqInput!$B$20:$AK$197,AA$6,FALSE)</f>
        <v>0</v>
      </c>
      <c r="AB129" s="205">
        <f>VLOOKUP($B129,[1]RevReqInput!$B$20:$AK$197,AB$6,FALSE)</f>
        <v>0</v>
      </c>
      <c r="AC129" s="205">
        <f>VLOOKUP($B129,[1]RevReqInput!$B$20:$AK$197,AC$6,FALSE)</f>
        <v>0</v>
      </c>
      <c r="AD129" s="205">
        <f>VLOOKUP($B129,[1]RevReqInput!$B$20:$AK$197,AD$6,FALSE)</f>
        <v>0</v>
      </c>
      <c r="AE129" s="205">
        <f>VLOOKUP($B129,[1]RevReqInput!$B$20:$AK$197,AE$6,FALSE)</f>
        <v>0</v>
      </c>
      <c r="AF129" s="205">
        <f>VLOOKUP($B129,[1]RevReqInput!$B$20:$AK$197,AF$6,FALSE)</f>
        <v>0</v>
      </c>
      <c r="AG129" s="205">
        <f>VLOOKUP($B129,[1]RevReqInput!$B$20:$AK$197,AG$6,FALSE)</f>
        <v>0</v>
      </c>
      <c r="AH129" s="205">
        <f>VLOOKUP($B129,[1]RevReqInput!$B$20:$AK$197,AH$6,FALSE)</f>
        <v>0</v>
      </c>
      <c r="AI129" s="205">
        <f>VLOOKUP($B129,[1]RevReqInput!$B$20:$AK$197,AI$6,FALSE)</f>
        <v>5001.9619799065576</v>
      </c>
      <c r="AJ129" s="8">
        <f t="shared" si="36"/>
        <v>689611.6150889647</v>
      </c>
      <c r="AK129" s="8">
        <f t="shared" si="37"/>
        <v>689611.61508896481</v>
      </c>
      <c r="AL129">
        <f t="shared" si="7"/>
        <v>25.8</v>
      </c>
      <c r="AM129" s="47">
        <f t="shared" si="63"/>
        <v>2</v>
      </c>
      <c r="AN129" s="8">
        <f>AJ129-RevReqSumR!W129</f>
        <v>0</v>
      </c>
      <c r="AO129" s="8">
        <f t="shared" si="53"/>
        <v>0</v>
      </c>
      <c r="AP129" s="8">
        <f t="shared" si="54"/>
        <v>0</v>
      </c>
      <c r="AQ129" s="8">
        <f t="shared" si="55"/>
        <v>0</v>
      </c>
      <c r="AR129" s="8">
        <f t="shared" si="56"/>
        <v>34180969.679999992</v>
      </c>
      <c r="AS129" s="8">
        <v>0</v>
      </c>
      <c r="AU129" s="8">
        <f t="shared" si="57"/>
        <v>718890</v>
      </c>
      <c r="AV129" s="8">
        <f t="shared" si="58"/>
        <v>279.43</v>
      </c>
      <c r="AW129" s="8">
        <f t="shared" si="59"/>
        <v>34900139.109999992</v>
      </c>
      <c r="AX129" s="8">
        <f t="shared" si="60"/>
        <v>0</v>
      </c>
      <c r="AZ129" s="8">
        <f t="shared" si="64"/>
        <v>17913019.900294147</v>
      </c>
      <c r="BA129" s="8">
        <f t="shared" si="64"/>
        <v>443510.96780987992</v>
      </c>
      <c r="BB129" s="8">
        <f t="shared" si="64"/>
        <v>16543608.241895966</v>
      </c>
      <c r="BC129" s="8">
        <f t="shared" si="61"/>
        <v>34900139.109999992</v>
      </c>
      <c r="BD129" s="8">
        <f t="shared" si="62"/>
        <v>0</v>
      </c>
      <c r="BF129" s="8">
        <f t="shared" si="46"/>
        <v>1011808.8150889646</v>
      </c>
      <c r="BG129" s="8">
        <f t="shared" si="47"/>
        <v>685326.21197990654</v>
      </c>
      <c r="BH129" s="8">
        <f t="shared" si="48"/>
        <v>0</v>
      </c>
      <c r="BI129" s="8">
        <f t="shared" si="49"/>
        <v>685326.21197990654</v>
      </c>
      <c r="BJ129" s="8">
        <f t="shared" si="50"/>
        <v>326482.60310905811</v>
      </c>
      <c r="BK129" s="8">
        <f t="shared" si="51"/>
        <v>0</v>
      </c>
      <c r="BL129" s="8">
        <f>BU129*WACC!$H$9/12</f>
        <v>92697.201989615933</v>
      </c>
      <c r="BM129" s="8">
        <f t="shared" si="38"/>
        <v>233785.40111944219</v>
      </c>
      <c r="BN129" s="8">
        <f t="shared" si="39"/>
        <v>96048.39419591162</v>
      </c>
      <c r="BO129" s="8">
        <f t="shared" si="40"/>
        <v>137737.00692353057</v>
      </c>
      <c r="BP129" s="8">
        <f>BU129*WACC!$H$10/12</f>
        <v>1878.1267443310319</v>
      </c>
      <c r="BQ129" s="8">
        <f t="shared" si="41"/>
        <v>135858.88017919954</v>
      </c>
      <c r="BR129" s="8"/>
      <c r="BS129" s="8">
        <f t="shared" si="42"/>
        <v>326482.60310905811</v>
      </c>
      <c r="BT129" s="8">
        <f t="shared" si="43"/>
        <v>326482.60310905817</v>
      </c>
      <c r="BU129" s="8">
        <f t="shared" si="44"/>
        <v>35258266.159999996</v>
      </c>
      <c r="BV129" s="8">
        <f>BU129*WACC!$H$11/12</f>
        <v>135796.13233083885</v>
      </c>
      <c r="BW129" s="8">
        <f t="shared" si="45"/>
        <v>-62.747848360682838</v>
      </c>
    </row>
    <row r="130" spans="1:75" hidden="1" outlineLevel="1" x14ac:dyDescent="0.2">
      <c r="A130">
        <f t="shared" si="4"/>
        <v>2018</v>
      </c>
      <c r="B130" s="49">
        <v>43435</v>
      </c>
      <c r="C130" s="205">
        <f>VLOOKUP($B130,[1]RevReqInput!$B$20:$AK$197,C$6,FALSE)</f>
        <v>0</v>
      </c>
      <c r="D130" s="205">
        <f>VLOOKUP($B130,[1]RevReqInput!$B$20:$AK$197,D$6,FALSE)</f>
        <v>0</v>
      </c>
      <c r="E130" s="205">
        <f>VLOOKUP($B130,[1]RevReqInput!$B$20:$AK$197,E$6,FALSE)</f>
        <v>316460.27329866664</v>
      </c>
      <c r="F130" s="205">
        <f>VLOOKUP($B130,[1]RevReqInput!$B$20:$AK$197,F$6,FALSE)</f>
        <v>0</v>
      </c>
      <c r="G130" s="205">
        <f>VLOOKUP($B130,[1]RevReqInput!$B$20:$AK$197,G$6,FALSE)</f>
        <v>566.3132986666667</v>
      </c>
      <c r="H130" s="205">
        <f>VLOOKUP($B130,[1]RevReqInput!$B$20:$AK$197,H$6,FALSE)</f>
        <v>315893.95999999996</v>
      </c>
      <c r="I130" s="205">
        <f>VLOOKUP($B130,[1]RevReqInput!$B$20:$AK$197,I$6,FALSE)</f>
        <v>315095.42999999993</v>
      </c>
      <c r="J130" s="205">
        <f>VLOOKUP($B130,[1]RevReqInput!$B$20:$AK$197,J$6,FALSE)</f>
        <v>798.52999999999952</v>
      </c>
      <c r="K130" s="205">
        <f>VLOOKUP($B130,[1]RevReqInput!$B$20:$AK$197,K$6,FALSE)</f>
        <v>812825.91</v>
      </c>
      <c r="L130" s="205">
        <f>VLOOKUP($B130,[1]RevReqInput!$B$20:$AK$197,L$6,FALSE)</f>
        <v>0</v>
      </c>
      <c r="M130" s="205">
        <f>VLOOKUP($B130,[1]RevReqInput!$B$20:$AK$197,M$6,FALSE)</f>
        <v>315925.73999999993</v>
      </c>
      <c r="N130" s="205">
        <f>VLOOKUP($B130,[1]RevReqInput!$B$20:$AK$197,N$6,FALSE)</f>
        <v>496900.17</v>
      </c>
      <c r="O130" s="205">
        <f>VLOOKUP($B130,[1]RevReqInput!$B$20:$AK$197,O$6,FALSE)</f>
        <v>247.65</v>
      </c>
      <c r="P130" s="205">
        <f>VLOOKUP($B130,[1]RevReqInput!$B$20:$AK$197,P$6,FALSE)</f>
        <v>33684069.50999999</v>
      </c>
      <c r="Q130" s="205">
        <f>VLOOKUP($B130,[1]RevReqInput!$B$20:$AK$197,Q$6,FALSE)</f>
        <v>33684317.159999996</v>
      </c>
      <c r="R130" s="205">
        <f>VLOOKUP($B130,[1]RevReqInput!$B$20:$AK$197,R$6,FALSE)</f>
        <v>265515</v>
      </c>
      <c r="S130" s="205">
        <f>VLOOKUP($B130,[1]RevReqInput!$B$20:$AK$197,S$6,FALSE)</f>
        <v>0</v>
      </c>
      <c r="T130" s="205">
        <f>VLOOKUP($B130,[1]RevReqInput!$B$20:$AK$197,T$6,FALSE)</f>
        <v>0</v>
      </c>
      <c r="U130" s="205">
        <f>VLOOKUP($B130,[1]RevReqInput!$B$20:$AK$197,U$6,FALSE)</f>
        <v>984405</v>
      </c>
      <c r="V130" s="205">
        <f>VLOOKUP($B130,[1]RevReqInput!$B$20:$AK$197,V$6,FALSE)</f>
        <v>6864.1856589041099</v>
      </c>
      <c r="W130" s="205">
        <f>VLOOKUP($B130,[1]RevReqInput!$B$20:$AK$197,W$6,FALSE)</f>
        <v>0</v>
      </c>
      <c r="X130" s="205">
        <f>VLOOKUP($B130,[1]RevReqInput!$B$20:$AK$197,X$6,FALSE)</f>
        <v>0</v>
      </c>
      <c r="Y130" s="205">
        <f>VLOOKUP($B130,[1]RevReqInput!$B$20:$AK$197,Y$6,FALSE)</f>
        <v>547396.77</v>
      </c>
      <c r="Z130" s="205">
        <f>VLOOKUP($B130,[1]RevReqInput!$B$20:$AK$197,Z$6,FALSE)</f>
        <v>0</v>
      </c>
      <c r="AA130" s="205">
        <f>VLOOKUP($B130,[1]RevReqInput!$B$20:$AK$197,AA$6,FALSE)</f>
        <v>0</v>
      </c>
      <c r="AB130" s="205">
        <f>VLOOKUP($B130,[1]RevReqInput!$B$20:$AK$197,AB$6,FALSE)</f>
        <v>0</v>
      </c>
      <c r="AC130" s="205">
        <f>VLOOKUP($B130,[1]RevReqInput!$B$20:$AK$197,AC$6,FALSE)</f>
        <v>0</v>
      </c>
      <c r="AD130" s="205">
        <f>VLOOKUP($B130,[1]RevReqInput!$B$20:$AK$197,AD$6,FALSE)</f>
        <v>0</v>
      </c>
      <c r="AE130" s="205">
        <f>VLOOKUP($B130,[1]RevReqInput!$B$20:$AK$197,AE$6,FALSE)</f>
        <v>0</v>
      </c>
      <c r="AF130" s="205">
        <f>VLOOKUP($B130,[1]RevReqInput!$B$20:$AK$197,AF$6,FALSE)</f>
        <v>0</v>
      </c>
      <c r="AG130" s="205">
        <f>VLOOKUP($B130,[1]RevReqInput!$B$20:$AK$197,AG$6,FALSE)</f>
        <v>0</v>
      </c>
      <c r="AH130" s="205">
        <f>VLOOKUP($B130,[1]RevReqInput!$B$20:$AK$197,AH$6,FALSE)</f>
        <v>0</v>
      </c>
      <c r="AI130" s="205">
        <f>VLOOKUP($B130,[1]RevReqInput!$B$20:$AK$197,AI$6,FALSE)</f>
        <v>5001.9619799065576</v>
      </c>
      <c r="AJ130" s="8">
        <f t="shared" si="36"/>
        <v>559829.23093747732</v>
      </c>
      <c r="AK130" s="8">
        <f t="shared" si="37"/>
        <v>559829.23093747732</v>
      </c>
      <c r="AL130">
        <f t="shared" si="7"/>
        <v>26</v>
      </c>
      <c r="AM130" s="47">
        <f t="shared" si="63"/>
        <v>2</v>
      </c>
      <c r="AN130" s="8">
        <f>AJ130-RevReqSumR!W130</f>
        <v>0</v>
      </c>
      <c r="AO130" s="8">
        <f t="shared" si="53"/>
        <v>0</v>
      </c>
      <c r="AP130" s="8">
        <f t="shared" si="54"/>
        <v>0</v>
      </c>
      <c r="AQ130" s="8">
        <f t="shared" si="55"/>
        <v>0</v>
      </c>
      <c r="AR130" s="8">
        <f t="shared" si="56"/>
        <v>33684069.50999999</v>
      </c>
      <c r="AS130" s="8">
        <v>0</v>
      </c>
      <c r="AU130" s="8">
        <f t="shared" si="57"/>
        <v>984405</v>
      </c>
      <c r="AV130" s="8">
        <f t="shared" si="58"/>
        <v>247.65</v>
      </c>
      <c r="AW130" s="8">
        <f t="shared" si="59"/>
        <v>34668722.159999989</v>
      </c>
      <c r="AX130" s="8">
        <f t="shared" si="60"/>
        <v>0</v>
      </c>
      <c r="AZ130" s="8">
        <f t="shared" si="64"/>
        <v>17794241.679452397</v>
      </c>
      <c r="BA130" s="8">
        <f t="shared" si="64"/>
        <v>440570.12120927987</v>
      </c>
      <c r="BB130" s="8">
        <f t="shared" si="64"/>
        <v>16433910.359338313</v>
      </c>
      <c r="BC130" s="8">
        <f t="shared" si="61"/>
        <v>34668722.159999989</v>
      </c>
      <c r="BD130" s="8">
        <f t="shared" si="62"/>
        <v>0</v>
      </c>
      <c r="BF130" s="8">
        <f t="shared" si="46"/>
        <v>875723.19093747728</v>
      </c>
      <c r="BG130" s="8">
        <f t="shared" si="47"/>
        <v>552398.73197990656</v>
      </c>
      <c r="BH130" s="8">
        <f t="shared" si="48"/>
        <v>0</v>
      </c>
      <c r="BI130" s="8">
        <f t="shared" si="49"/>
        <v>552398.73197990656</v>
      </c>
      <c r="BJ130" s="8">
        <f t="shared" si="50"/>
        <v>323324.45895757072</v>
      </c>
      <c r="BK130" s="8">
        <f t="shared" si="51"/>
        <v>0</v>
      </c>
      <c r="BL130" s="8">
        <f>BU130*WACC!$H$9/12</f>
        <v>91755.653266228692</v>
      </c>
      <c r="BM130" s="8">
        <f t="shared" si="38"/>
        <v>231568.80569134204</v>
      </c>
      <c r="BN130" s="8">
        <f t="shared" si="39"/>
        <v>95137.728130230957</v>
      </c>
      <c r="BO130" s="8">
        <f t="shared" si="40"/>
        <v>136431.07756111107</v>
      </c>
      <c r="BP130" s="8">
        <f>BU130*WACC!$H$10/12</f>
        <v>1859.0501400697467</v>
      </c>
      <c r="BQ130" s="8">
        <f t="shared" si="41"/>
        <v>134572.02742104133</v>
      </c>
      <c r="BR130" s="8"/>
      <c r="BS130" s="8">
        <f t="shared" si="42"/>
        <v>323324.45895757072</v>
      </c>
      <c r="BT130" s="8">
        <f t="shared" si="43"/>
        <v>323324.45895757072</v>
      </c>
      <c r="BU130" s="8">
        <f t="shared" si="44"/>
        <v>34900139.109999992</v>
      </c>
      <c r="BV130" s="8">
        <f>BU130*WACC!$H$11/12</f>
        <v>134416.81696540472</v>
      </c>
      <c r="BW130" s="8">
        <f t="shared" si="45"/>
        <v>-155.21045563661028</v>
      </c>
    </row>
    <row r="131" spans="1:75" hidden="1" outlineLevel="1" x14ac:dyDescent="0.2">
      <c r="A131">
        <f t="shared" si="4"/>
        <v>2019</v>
      </c>
      <c r="B131" s="49">
        <v>43466</v>
      </c>
      <c r="C131" s="205">
        <f>VLOOKUP($B131,[1]RevReqInput!$B$20:$AK$197,C$6,FALSE)</f>
        <v>0</v>
      </c>
      <c r="D131" s="205">
        <f>VLOOKUP($B131,[1]RevReqInput!$B$20:$AK$197,D$6,FALSE)</f>
        <v>0</v>
      </c>
      <c r="E131" s="205">
        <f>VLOOKUP($B131,[1]RevReqInput!$B$20:$AK$197,E$6,FALSE)</f>
        <v>311859.55519716674</v>
      </c>
      <c r="F131" s="205">
        <f>VLOOKUP($B131,[1]RevReqInput!$B$20:$AK$197,F$6,FALSE)</f>
        <v>0</v>
      </c>
      <c r="G131" s="205">
        <f>VLOOKUP($B131,[1]RevReqInput!$B$20:$AK$197,G$6,FALSE)</f>
        <v>508.77519716666666</v>
      </c>
      <c r="H131" s="205">
        <f>VLOOKUP($B131,[1]RevReqInput!$B$20:$AK$197,H$6,FALSE)</f>
        <v>311350.78000000009</v>
      </c>
      <c r="I131" s="205">
        <f>VLOOKUP($B131,[1]RevReqInput!$B$20:$AK$197,I$6,FALSE)</f>
        <v>310633.4200000001</v>
      </c>
      <c r="J131" s="205">
        <f>VLOOKUP($B131,[1]RevReqInput!$B$20:$AK$197,J$6,FALSE)</f>
        <v>717.35999999999763</v>
      </c>
      <c r="K131" s="205">
        <f>VLOOKUP($B131,[1]RevReqInput!$B$20:$AK$197,K$6,FALSE)</f>
        <v>514808.08</v>
      </c>
      <c r="L131" s="205">
        <f>VLOOKUP($B131,[1]RevReqInput!$B$20:$AK$197,L$6,FALSE)</f>
        <v>0</v>
      </c>
      <c r="M131" s="205">
        <f>VLOOKUP($B131,[1]RevReqInput!$B$20:$AK$197,M$6,FALSE)</f>
        <v>311042.08000000013</v>
      </c>
      <c r="N131" s="205">
        <f>VLOOKUP($B131,[1]RevReqInput!$B$20:$AK$197,N$6,FALSE)</f>
        <v>203766</v>
      </c>
      <c r="O131" s="205">
        <f>VLOOKUP($B131,[1]RevReqInput!$B$20:$AK$197,O$6,FALSE)</f>
        <v>556.34999999999991</v>
      </c>
      <c r="P131" s="205">
        <f>VLOOKUP($B131,[1]RevReqInput!$B$20:$AK$197,P$6,FALSE)</f>
        <v>33480303.509999994</v>
      </c>
      <c r="Q131" s="205">
        <f>VLOOKUP($B131,[1]RevReqInput!$B$20:$AK$197,Q$6,FALSE)</f>
        <v>33480859.859999996</v>
      </c>
      <c r="R131" s="205">
        <f>VLOOKUP($B131,[1]RevReqInput!$B$20:$AK$197,R$6,FALSE)</f>
        <v>168175</v>
      </c>
      <c r="S131" s="205">
        <f>VLOOKUP($B131,[1]RevReqInput!$B$20:$AK$197,S$6,FALSE)</f>
        <v>984405</v>
      </c>
      <c r="T131" s="205">
        <f>VLOOKUP($B131,[1]RevReqInput!$B$20:$AK$197,T$6,FALSE)</f>
        <v>0</v>
      </c>
      <c r="U131" s="205">
        <f>VLOOKUP($B131,[1]RevReqInput!$B$20:$AK$197,U$6,FALSE)</f>
        <v>168175</v>
      </c>
      <c r="V131" s="205">
        <f>VLOOKUP($B131,[1]RevReqInput!$B$20:$AK$197,V$6,FALSE)</f>
        <v>9040.2907054794523</v>
      </c>
      <c r="W131" s="205">
        <f>VLOOKUP($B131,[1]RevReqInput!$B$20:$AK$197,W$6,FALSE)</f>
        <v>3880.0425277102249</v>
      </c>
      <c r="X131" s="205">
        <f>VLOOKUP($B131,[1]RevReqInput!$B$20:$AK$197,X$6,FALSE)</f>
        <v>0</v>
      </c>
      <c r="Y131" s="205">
        <f>VLOOKUP($B131,[1]RevReqInput!$B$20:$AK$197,Y$6,FALSE)</f>
        <v>346709.96</v>
      </c>
      <c r="Z131" s="205">
        <f>VLOOKUP($B131,[1]RevReqInput!$B$20:$AK$197,Z$6,FALSE)</f>
        <v>0</v>
      </c>
      <c r="AA131" s="205">
        <f>VLOOKUP($B131,[1]RevReqInput!$B$20:$AK$197,AA$6,FALSE)</f>
        <v>0</v>
      </c>
      <c r="AB131" s="205">
        <f>VLOOKUP($B131,[1]RevReqInput!$B$20:$AK$197,AB$6,FALSE)</f>
        <v>0</v>
      </c>
      <c r="AC131" s="205">
        <f>VLOOKUP($B131,[1]RevReqInput!$B$20:$AK$197,AC$6,FALSE)</f>
        <v>0</v>
      </c>
      <c r="AD131" s="205">
        <f>VLOOKUP($B131,[1]RevReqInput!$B$20:$AK$197,AD$6,FALSE)</f>
        <v>0</v>
      </c>
      <c r="AE131" s="205">
        <f>VLOOKUP($B131,[1]RevReqInput!$B$20:$AK$197,AE$6,FALSE)</f>
        <v>0</v>
      </c>
      <c r="AF131" s="205">
        <f>VLOOKUP($B131,[1]RevReqInput!$B$20:$AK$197,AF$6,FALSE)</f>
        <v>0</v>
      </c>
      <c r="AG131" s="205">
        <f>VLOOKUP($B131,[1]RevReqInput!$B$20:$AK$197,AG$6,FALSE)</f>
        <v>0</v>
      </c>
      <c r="AH131" s="205">
        <f>VLOOKUP($B131,[1]RevReqInput!$B$20:$AK$197,AH$6,FALSE)</f>
        <v>0</v>
      </c>
      <c r="AI131" s="205">
        <f>VLOOKUP($B131,[1]RevReqInput!$B$20:$AK$197,AI$6,FALSE)</f>
        <v>5001.9619799065576</v>
      </c>
      <c r="AJ131" s="8">
        <f t="shared" si="36"/>
        <v>365141.03041026299</v>
      </c>
      <c r="AK131" s="8">
        <f t="shared" si="37"/>
        <v>365141.03041026293</v>
      </c>
      <c r="AL131">
        <f t="shared" si="7"/>
        <v>26.2</v>
      </c>
      <c r="AM131" s="47">
        <f t="shared" si="63"/>
        <v>1</v>
      </c>
      <c r="AN131" s="8">
        <f>AJ131-RevReqSumR!W131</f>
        <v>0</v>
      </c>
      <c r="AO131" s="8">
        <f t="shared" si="53"/>
        <v>0</v>
      </c>
      <c r="AP131" s="8">
        <f t="shared" si="54"/>
        <v>0</v>
      </c>
      <c r="AQ131" s="8">
        <f t="shared" si="55"/>
        <v>0</v>
      </c>
      <c r="AR131" s="8">
        <f t="shared" si="56"/>
        <v>33480303.509999994</v>
      </c>
      <c r="AS131" s="8">
        <v>0</v>
      </c>
      <c r="AU131" s="8">
        <f t="shared" si="57"/>
        <v>168175</v>
      </c>
      <c r="AV131" s="8">
        <f t="shared" si="58"/>
        <v>556.34999999999991</v>
      </c>
      <c r="AW131" s="8">
        <f t="shared" si="59"/>
        <v>33649034.859999992</v>
      </c>
      <c r="AX131" s="8">
        <f t="shared" si="60"/>
        <v>0</v>
      </c>
      <c r="AZ131" s="8">
        <f t="shared" si="64"/>
        <v>17270871.8774179</v>
      </c>
      <c r="BA131" s="8">
        <f t="shared" si="64"/>
        <v>427611.93500087992</v>
      </c>
      <c r="BB131" s="8">
        <f t="shared" si="64"/>
        <v>15950551.047581214</v>
      </c>
      <c r="BC131" s="8">
        <f t="shared" si="61"/>
        <v>33649034.859999999</v>
      </c>
      <c r="BD131" s="8">
        <f t="shared" si="62"/>
        <v>0</v>
      </c>
      <c r="BF131" s="8">
        <f t="shared" si="46"/>
        <v>676491.81041026302</v>
      </c>
      <c r="BG131" s="8">
        <f t="shared" si="47"/>
        <v>355591.96450761682</v>
      </c>
      <c r="BH131" s="8">
        <f t="shared" si="48"/>
        <v>0</v>
      </c>
      <c r="BI131" s="8">
        <f t="shared" si="49"/>
        <v>355591.96450761682</v>
      </c>
      <c r="BJ131" s="8">
        <f t="shared" si="50"/>
        <v>320899.84590264619</v>
      </c>
      <c r="BK131" s="8">
        <f t="shared" si="51"/>
        <v>0</v>
      </c>
      <c r="BL131" s="8">
        <f>BU131*WACC!$H$9/12</f>
        <v>91147.236968597237</v>
      </c>
      <c r="BM131" s="8">
        <f t="shared" si="38"/>
        <v>229752.60893404897</v>
      </c>
      <c r="BN131" s="8">
        <f t="shared" si="39"/>
        <v>94391.561854464671</v>
      </c>
      <c r="BO131" s="8">
        <f t="shared" si="40"/>
        <v>135361.0470795843</v>
      </c>
      <c r="BP131" s="8">
        <f>BU131*WACC!$H$10/12</f>
        <v>1846.7230914022314</v>
      </c>
      <c r="BQ131" s="8">
        <f t="shared" si="41"/>
        <v>133514.32398818206</v>
      </c>
      <c r="BR131" s="8"/>
      <c r="BS131" s="8">
        <f t="shared" si="42"/>
        <v>320899.84590264619</v>
      </c>
      <c r="BT131" s="8">
        <f t="shared" si="43"/>
        <v>320899.84590264619</v>
      </c>
      <c r="BU131" s="8">
        <f t="shared" si="44"/>
        <v>34668722.159999989</v>
      </c>
      <c r="BV131" s="8">
        <f>BU131*WACC!$H$11/12</f>
        <v>133525.52166962382</v>
      </c>
      <c r="BW131" s="8">
        <f t="shared" si="45"/>
        <v>11.197681441757595</v>
      </c>
    </row>
    <row r="132" spans="1:75" hidden="1" outlineLevel="1" x14ac:dyDescent="0.2">
      <c r="A132">
        <f t="shared" si="4"/>
        <v>2019</v>
      </c>
      <c r="B132" s="49">
        <v>43497</v>
      </c>
      <c r="C132" s="205">
        <f>VLOOKUP($B132,[1]RevReqInput!$B$20:$AK$197,C$6,FALSE)</f>
        <v>0</v>
      </c>
      <c r="D132" s="205">
        <f>VLOOKUP($B132,[1]RevReqInput!$B$20:$AK$197,D$6,FALSE)</f>
        <v>0</v>
      </c>
      <c r="E132" s="205">
        <f>VLOOKUP($B132,[1]RevReqInput!$B$20:$AK$197,E$6,FALSE)</f>
        <v>309975.92397283326</v>
      </c>
      <c r="F132" s="205">
        <f>VLOOKUP($B132,[1]RevReqInput!$B$20:$AK$197,F$6,FALSE)</f>
        <v>0</v>
      </c>
      <c r="G132" s="205">
        <f>VLOOKUP($B132,[1]RevReqInput!$B$20:$AK$197,G$6,FALSE)</f>
        <v>469.91397283333333</v>
      </c>
      <c r="H132" s="205">
        <f>VLOOKUP($B132,[1]RevReqInput!$B$20:$AK$197,H$6,FALSE)</f>
        <v>309506.00999999995</v>
      </c>
      <c r="I132" s="205">
        <f>VLOOKUP($B132,[1]RevReqInput!$B$20:$AK$197,I$6,FALSE)</f>
        <v>308843.41999999993</v>
      </c>
      <c r="J132" s="205">
        <f>VLOOKUP($B132,[1]RevReqInput!$B$20:$AK$197,J$6,FALSE)</f>
        <v>662.59</v>
      </c>
      <c r="K132" s="205">
        <f>VLOOKUP($B132,[1]RevReqInput!$B$20:$AK$197,K$6,FALSE)</f>
        <v>451526.37</v>
      </c>
      <c r="L132" s="205">
        <f>VLOOKUP($B132,[1]RevReqInput!$B$20:$AK$197,L$6,FALSE)</f>
        <v>0</v>
      </c>
      <c r="M132" s="205">
        <f>VLOOKUP($B132,[1]RevReqInput!$B$20:$AK$197,M$6,FALSE)</f>
        <v>307050.14</v>
      </c>
      <c r="N132" s="205">
        <f>VLOOKUP($B132,[1]RevReqInput!$B$20:$AK$197,N$6,FALSE)</f>
        <v>144476.22999999998</v>
      </c>
      <c r="O132" s="205">
        <f>VLOOKUP($B132,[1]RevReqInput!$B$20:$AK$197,O$6,FALSE)</f>
        <v>3012.2200000000003</v>
      </c>
      <c r="P132" s="205">
        <f>VLOOKUP($B132,[1]RevReqInput!$B$20:$AK$197,P$6,FALSE)</f>
        <v>33335827.280000001</v>
      </c>
      <c r="Q132" s="205">
        <f>VLOOKUP($B132,[1]RevReqInput!$B$20:$AK$197,Q$6,FALSE)</f>
        <v>33338839.499999993</v>
      </c>
      <c r="R132" s="205">
        <f>VLOOKUP($B132,[1]RevReqInput!$B$20:$AK$197,R$6,FALSE)</f>
        <v>147405</v>
      </c>
      <c r="S132" s="205">
        <f>VLOOKUP($B132,[1]RevReqInput!$B$20:$AK$197,S$6,FALSE)</f>
        <v>0</v>
      </c>
      <c r="T132" s="205">
        <f>VLOOKUP($B132,[1]RevReqInput!$B$20:$AK$197,T$6,FALSE)</f>
        <v>0</v>
      </c>
      <c r="U132" s="205">
        <f>VLOOKUP($B132,[1]RevReqInput!$B$20:$AK$197,U$6,FALSE)</f>
        <v>315580</v>
      </c>
      <c r="V132" s="205">
        <f>VLOOKUP($B132,[1]RevReqInput!$B$20:$AK$197,V$6,FALSE)</f>
        <v>1478.1794123287673</v>
      </c>
      <c r="W132" s="205">
        <f>VLOOKUP($B132,[1]RevReqInput!$B$20:$AK$197,W$6,FALSE)</f>
        <v>0</v>
      </c>
      <c r="X132" s="205">
        <f>VLOOKUP($B132,[1]RevReqInput!$B$20:$AK$197,X$6,FALSE)</f>
        <v>0</v>
      </c>
      <c r="Y132" s="205">
        <f>VLOOKUP($B132,[1]RevReqInput!$B$20:$AK$197,Y$6,FALSE)</f>
        <v>304121.37</v>
      </c>
      <c r="Z132" s="205">
        <f>VLOOKUP($B132,[1]RevReqInput!$B$20:$AK$197,Z$6,FALSE)</f>
        <v>0</v>
      </c>
      <c r="AA132" s="205">
        <f>VLOOKUP($B132,[1]RevReqInput!$B$20:$AK$197,AA$6,FALSE)</f>
        <v>0</v>
      </c>
      <c r="AB132" s="205">
        <f>VLOOKUP($B132,[1]RevReqInput!$B$20:$AK$197,AB$6,FALSE)</f>
        <v>0</v>
      </c>
      <c r="AC132" s="205">
        <f>VLOOKUP($B132,[1]RevReqInput!$B$20:$AK$197,AC$6,FALSE)</f>
        <v>0</v>
      </c>
      <c r="AD132" s="205">
        <f>VLOOKUP($B132,[1]RevReqInput!$B$20:$AK$197,AD$6,FALSE)</f>
        <v>0</v>
      </c>
      <c r="AE132" s="205">
        <f>VLOOKUP($B132,[1]RevReqInput!$B$20:$AK$197,AE$6,FALSE)</f>
        <v>0</v>
      </c>
      <c r="AF132" s="205">
        <f>VLOOKUP($B132,[1]RevReqInput!$B$20:$AK$197,AF$6,FALSE)</f>
        <v>0</v>
      </c>
      <c r="AG132" s="205">
        <f>VLOOKUP($B132,[1]RevReqInput!$B$20:$AK$197,AG$6,FALSE)</f>
        <v>0</v>
      </c>
      <c r="AH132" s="205">
        <f>VLOOKUP($B132,[1]RevReqInput!$B$20:$AK$197,AH$6,FALSE)</f>
        <v>0</v>
      </c>
      <c r="AI132" s="205">
        <f>VLOOKUP($B132,[1]RevReqInput!$B$20:$AK$197,AI$6,FALSE)</f>
        <v>5001.9619799065576</v>
      </c>
      <c r="AJ132" s="8">
        <f t="shared" si="36"/>
        <v>311071.4253650686</v>
      </c>
      <c r="AK132" s="8">
        <f t="shared" si="37"/>
        <v>311071.42536506866</v>
      </c>
      <c r="AL132">
        <f t="shared" si="7"/>
        <v>26.4</v>
      </c>
      <c r="AM132" s="47">
        <f t="shared" si="63"/>
        <v>2</v>
      </c>
      <c r="AN132" s="8">
        <f>AJ132-RevReqSumR!W132</f>
        <v>0</v>
      </c>
      <c r="AO132" s="8">
        <f t="shared" si="53"/>
        <v>0</v>
      </c>
      <c r="AP132" s="8">
        <f t="shared" si="54"/>
        <v>0</v>
      </c>
      <c r="AQ132" s="8">
        <f t="shared" si="55"/>
        <v>0</v>
      </c>
      <c r="AR132" s="8">
        <f t="shared" si="56"/>
        <v>33335827.280000001</v>
      </c>
      <c r="AS132" s="8">
        <v>0</v>
      </c>
      <c r="AU132" s="8">
        <f t="shared" si="57"/>
        <v>315580</v>
      </c>
      <c r="AV132" s="8">
        <f t="shared" si="58"/>
        <v>3012.2200000000003</v>
      </c>
      <c r="AW132" s="8">
        <f t="shared" si="59"/>
        <v>33654419.5</v>
      </c>
      <c r="AX132" s="8">
        <f t="shared" si="60"/>
        <v>0</v>
      </c>
      <c r="AZ132" s="8">
        <f t="shared" si="64"/>
        <v>17273635.624667503</v>
      </c>
      <c r="BA132" s="8">
        <f t="shared" si="64"/>
        <v>427680.363006</v>
      </c>
      <c r="BB132" s="8">
        <f t="shared" si="64"/>
        <v>15953103.512326499</v>
      </c>
      <c r="BC132" s="8">
        <f t="shared" si="61"/>
        <v>33654419.5</v>
      </c>
      <c r="BD132" s="8">
        <f t="shared" si="62"/>
        <v>0</v>
      </c>
      <c r="BF132" s="8">
        <f t="shared" si="46"/>
        <v>620577.43536506849</v>
      </c>
      <c r="BG132" s="8">
        <f t="shared" si="47"/>
        <v>309123.33197990654</v>
      </c>
      <c r="BH132" s="8">
        <f t="shared" si="48"/>
        <v>0</v>
      </c>
      <c r="BI132" s="8">
        <f t="shared" si="49"/>
        <v>309123.33197990654</v>
      </c>
      <c r="BJ132" s="8">
        <f t="shared" si="50"/>
        <v>311454.10338516196</v>
      </c>
      <c r="BK132" s="8">
        <f t="shared" si="51"/>
        <v>0</v>
      </c>
      <c r="BL132" s="8">
        <f>BU132*WACC!$H$9/12</f>
        <v>88466.385925457187</v>
      </c>
      <c r="BM132" s="8">
        <f t="shared" si="38"/>
        <v>222987.71745970479</v>
      </c>
      <c r="BN132" s="8">
        <f t="shared" si="39"/>
        <v>91612.273841145114</v>
      </c>
      <c r="BO132" s="8">
        <f t="shared" si="40"/>
        <v>131375.44361855969</v>
      </c>
      <c r="BP132" s="8">
        <f>BU132*WACC!$H$10/12</f>
        <v>1792.4066942120216</v>
      </c>
      <c r="BQ132" s="8">
        <f t="shared" si="41"/>
        <v>129583.03692434766</v>
      </c>
      <c r="BR132" s="8"/>
      <c r="BS132" s="8">
        <f t="shared" si="42"/>
        <v>311454.10338516196</v>
      </c>
      <c r="BT132" s="8">
        <f t="shared" si="43"/>
        <v>311454.10338516202</v>
      </c>
      <c r="BU132" s="8">
        <f t="shared" si="44"/>
        <v>33649034.859999992</v>
      </c>
      <c r="BV132" s="8">
        <f>BU132*WACC!$H$11/12</f>
        <v>129598.22726159739</v>
      </c>
      <c r="BW132" s="8">
        <f t="shared" si="45"/>
        <v>15.190337249732693</v>
      </c>
    </row>
    <row r="133" spans="1:75" hidden="1" outlineLevel="1" x14ac:dyDescent="0.2">
      <c r="A133">
        <f t="shared" si="4"/>
        <v>2019</v>
      </c>
      <c r="B133" s="49">
        <v>43525</v>
      </c>
      <c r="C133" s="205">
        <f>VLOOKUP($B133,[1]RevReqInput!$B$20:$AK$197,C$6,FALSE)</f>
        <v>0</v>
      </c>
      <c r="D133" s="205">
        <f>VLOOKUP($B133,[1]RevReqInput!$B$20:$AK$197,D$6,FALSE)</f>
        <v>0</v>
      </c>
      <c r="E133" s="205">
        <f>VLOOKUP($B133,[1]RevReqInput!$B$20:$AK$197,E$6,FALSE)</f>
        <v>308660.97061800002</v>
      </c>
      <c r="F133" s="205">
        <f>VLOOKUP($B133,[1]RevReqInput!$B$20:$AK$197,F$6,FALSE)</f>
        <v>0</v>
      </c>
      <c r="G133" s="205">
        <f>VLOOKUP($B133,[1]RevReqInput!$B$20:$AK$197,G$6,FALSE)</f>
        <v>445.85061800000011</v>
      </c>
      <c r="H133" s="205">
        <f>VLOOKUP($B133,[1]RevReqInput!$B$20:$AK$197,H$6,FALSE)</f>
        <v>308215.12</v>
      </c>
      <c r="I133" s="205">
        <f>VLOOKUP($B133,[1]RevReqInput!$B$20:$AK$197,I$6,FALSE)</f>
        <v>307586.49</v>
      </c>
      <c r="J133" s="205">
        <f>VLOOKUP($B133,[1]RevReqInput!$B$20:$AK$197,J$6,FALSE)</f>
        <v>628.6299999999959</v>
      </c>
      <c r="K133" s="205">
        <f>VLOOKUP($B133,[1]RevReqInput!$B$20:$AK$197,K$6,FALSE)</f>
        <v>559122.87</v>
      </c>
      <c r="L133" s="205">
        <f>VLOOKUP($B133,[1]RevReqInput!$B$20:$AK$197,L$6,FALSE)</f>
        <v>0</v>
      </c>
      <c r="M133" s="205">
        <f>VLOOKUP($B133,[1]RevReqInput!$B$20:$AK$197,M$6,FALSE)</f>
        <v>309910.5799999999</v>
      </c>
      <c r="N133" s="205">
        <f>VLOOKUP($B133,[1]RevReqInput!$B$20:$AK$197,N$6,FALSE)</f>
        <v>249212.29</v>
      </c>
      <c r="O133" s="205">
        <f>VLOOKUP($B133,[1]RevReqInput!$B$20:$AK$197,O$6,FALSE)</f>
        <v>1316.76</v>
      </c>
      <c r="P133" s="205">
        <f>VLOOKUP($B133,[1]RevReqInput!$B$20:$AK$197,P$6,FALSE)</f>
        <v>33086614.989999998</v>
      </c>
      <c r="Q133" s="205">
        <f>VLOOKUP($B133,[1]RevReqInput!$B$20:$AK$197,Q$6,FALSE)</f>
        <v>33087931.749999996</v>
      </c>
      <c r="R133" s="205">
        <f>VLOOKUP($B133,[1]RevReqInput!$B$20:$AK$197,R$6,FALSE)</f>
        <v>182900</v>
      </c>
      <c r="S133" s="205">
        <f>VLOOKUP($B133,[1]RevReqInput!$B$20:$AK$197,S$6,FALSE)</f>
        <v>0</v>
      </c>
      <c r="T133" s="205">
        <f>VLOOKUP($B133,[1]RevReqInput!$B$20:$AK$197,T$6,FALSE)</f>
        <v>0</v>
      </c>
      <c r="U133" s="205">
        <f>VLOOKUP($B133,[1]RevReqInput!$B$20:$AK$197,U$6,FALSE)</f>
        <v>498480</v>
      </c>
      <c r="V133" s="205">
        <f>VLOOKUP($B133,[1]RevReqInput!$B$20:$AK$197,V$6,FALSE)</f>
        <v>3033.450049315069</v>
      </c>
      <c r="W133" s="205">
        <f>VLOOKUP($B133,[1]RevReqInput!$B$20:$AK$197,W$6,FALSE)</f>
        <v>0</v>
      </c>
      <c r="X133" s="205">
        <f>VLOOKUP($B133,[1]RevReqInput!$B$20:$AK$197,X$6,FALSE)</f>
        <v>0</v>
      </c>
      <c r="Y133" s="205">
        <f>VLOOKUP($B133,[1]RevReqInput!$B$20:$AK$197,Y$6,FALSE)</f>
        <v>376335.31</v>
      </c>
      <c r="Z133" s="205">
        <f>VLOOKUP($B133,[1]RevReqInput!$B$20:$AK$197,Z$6,FALSE)</f>
        <v>0</v>
      </c>
      <c r="AA133" s="205">
        <f>VLOOKUP($B133,[1]RevReqInput!$B$20:$AK$197,AA$6,FALSE)</f>
        <v>0</v>
      </c>
      <c r="AB133" s="205">
        <f>VLOOKUP($B133,[1]RevReqInput!$B$20:$AK$197,AB$6,FALSE)</f>
        <v>0</v>
      </c>
      <c r="AC133" s="205">
        <f>VLOOKUP($B133,[1]RevReqInput!$B$20:$AK$197,AC$6,FALSE)</f>
        <v>0</v>
      </c>
      <c r="AD133" s="205">
        <f>VLOOKUP($B133,[1]RevReqInput!$B$20:$AK$197,AD$6,FALSE)</f>
        <v>0</v>
      </c>
      <c r="AE133" s="205">
        <f>VLOOKUP($B133,[1]RevReqInput!$B$20:$AK$197,AE$6,FALSE)</f>
        <v>0</v>
      </c>
      <c r="AF133" s="205">
        <f>VLOOKUP($B133,[1]RevReqInput!$B$20:$AK$197,AF$6,FALSE)</f>
        <v>0</v>
      </c>
      <c r="AG133" s="205">
        <f>VLOOKUP($B133,[1]RevReqInput!$B$20:$AK$197,AG$6,FALSE)</f>
        <v>0</v>
      </c>
      <c r="AH133" s="205">
        <f>VLOOKUP($B133,[1]RevReqInput!$B$20:$AK$197,AH$6,FALSE)</f>
        <v>0</v>
      </c>
      <c r="AI133" s="205">
        <f>VLOOKUP($B133,[1]RevReqInput!$B$20:$AK$197,AI$6,FALSE)</f>
        <v>5001.9619799065576</v>
      </c>
      <c r="AJ133" s="8">
        <f t="shared" si="36"/>
        <v>384816.57264722156</v>
      </c>
      <c r="AK133" s="8">
        <f t="shared" si="37"/>
        <v>384816.57264722162</v>
      </c>
      <c r="AL133">
        <f t="shared" si="7"/>
        <v>26.6</v>
      </c>
      <c r="AM133" s="47">
        <f t="shared" si="63"/>
        <v>2</v>
      </c>
      <c r="AN133" s="8">
        <f>AJ133-RevReqSumR!W133</f>
        <v>0</v>
      </c>
      <c r="AO133" s="8">
        <f t="shared" si="53"/>
        <v>0</v>
      </c>
      <c r="AP133" s="8">
        <f t="shared" si="54"/>
        <v>0</v>
      </c>
      <c r="AQ133" s="8">
        <f t="shared" si="55"/>
        <v>0</v>
      </c>
      <c r="AR133" s="8">
        <f t="shared" si="56"/>
        <v>33086614.989999998</v>
      </c>
      <c r="AS133" s="8">
        <v>0</v>
      </c>
      <c r="AU133" s="8">
        <f t="shared" si="57"/>
        <v>498480</v>
      </c>
      <c r="AV133" s="8">
        <f t="shared" si="58"/>
        <v>1316.76</v>
      </c>
      <c r="AW133" s="8">
        <f t="shared" si="59"/>
        <v>33586411.749999993</v>
      </c>
      <c r="AX133" s="8">
        <f t="shared" si="60"/>
        <v>0</v>
      </c>
      <c r="AZ133" s="8">
        <f t="shared" si="64"/>
        <v>17238729.626863748</v>
      </c>
      <c r="BA133" s="8">
        <f t="shared" si="64"/>
        <v>426816.12051899993</v>
      </c>
      <c r="BB133" s="8">
        <f t="shared" si="64"/>
        <v>15920866.002617246</v>
      </c>
      <c r="BC133" s="8">
        <f t="shared" si="61"/>
        <v>33586411.749999993</v>
      </c>
      <c r="BD133" s="8">
        <f t="shared" si="62"/>
        <v>0</v>
      </c>
      <c r="BF133" s="8">
        <f t="shared" si="46"/>
        <v>693031.6926472215</v>
      </c>
      <c r="BG133" s="8">
        <f t="shared" si="47"/>
        <v>381337.27197990654</v>
      </c>
      <c r="BH133" s="8">
        <f t="shared" si="48"/>
        <v>0</v>
      </c>
      <c r="BI133" s="8">
        <f t="shared" si="49"/>
        <v>381337.27197990654</v>
      </c>
      <c r="BJ133" s="8">
        <f t="shared" si="50"/>
        <v>311694.42066731496</v>
      </c>
      <c r="BK133" s="8">
        <f t="shared" si="51"/>
        <v>0</v>
      </c>
      <c r="BL133" s="8">
        <f>BU133*WACC!$H$9/12</f>
        <v>88480.54263581433</v>
      </c>
      <c r="BM133" s="8">
        <f t="shared" si="38"/>
        <v>223213.87803150062</v>
      </c>
      <c r="BN133" s="8">
        <f t="shared" si="39"/>
        <v>91705.189650461703</v>
      </c>
      <c r="BO133" s="8">
        <f t="shared" si="40"/>
        <v>131508.6883810389</v>
      </c>
      <c r="BP133" s="8">
        <f>BU133*WACC!$H$10/12</f>
        <v>1792.6935216001502</v>
      </c>
      <c r="BQ133" s="8">
        <f t="shared" si="41"/>
        <v>129715.99485943875</v>
      </c>
      <c r="BR133" s="8"/>
      <c r="BS133" s="8">
        <f t="shared" si="42"/>
        <v>311694.42066731496</v>
      </c>
      <c r="BT133" s="8">
        <f t="shared" si="43"/>
        <v>311694.42066731508</v>
      </c>
      <c r="BU133" s="8">
        <f t="shared" si="44"/>
        <v>33654419.5</v>
      </c>
      <c r="BV133" s="8">
        <f>BU133*WACC!$H$11/12</f>
        <v>129618.96603765282</v>
      </c>
      <c r="BW133" s="8">
        <f t="shared" si="45"/>
        <v>-97.028821785934269</v>
      </c>
    </row>
    <row r="134" spans="1:75" hidden="1" outlineLevel="1" x14ac:dyDescent="0.2">
      <c r="A134">
        <f t="shared" si="4"/>
        <v>2019</v>
      </c>
      <c r="B134" s="49">
        <v>43556</v>
      </c>
      <c r="C134" s="205">
        <f>VLOOKUP($B134,[1]RevReqInput!$B$20:$AK$197,C$6,FALSE)</f>
        <v>0</v>
      </c>
      <c r="D134" s="205">
        <f>VLOOKUP($B134,[1]RevReqInput!$B$20:$AK$197,D$6,FALSE)</f>
        <v>0</v>
      </c>
      <c r="E134" s="205">
        <f>VLOOKUP($B134,[1]RevReqInput!$B$20:$AK$197,E$6,FALSE)</f>
        <v>306338.02628766652</v>
      </c>
      <c r="F134" s="205">
        <f>VLOOKUP($B134,[1]RevReqInput!$B$20:$AK$197,F$6,FALSE)</f>
        <v>0</v>
      </c>
      <c r="G134" s="205">
        <f>VLOOKUP($B134,[1]RevReqInput!$B$20:$AK$197,G$6,FALSE)</f>
        <v>407.93628766666677</v>
      </c>
      <c r="H134" s="205">
        <f>VLOOKUP($B134,[1]RevReqInput!$B$20:$AK$197,H$6,FALSE)</f>
        <v>305930.08999999985</v>
      </c>
      <c r="I134" s="205">
        <f>VLOOKUP($B134,[1]RevReqInput!$B$20:$AK$197,I$6,FALSE)</f>
        <v>305354.87999999983</v>
      </c>
      <c r="J134" s="205">
        <f>VLOOKUP($B134,[1]RevReqInput!$B$20:$AK$197,J$6,FALSE)</f>
        <v>575.21000000000083</v>
      </c>
      <c r="K134" s="205">
        <f>VLOOKUP($B134,[1]RevReqInput!$B$20:$AK$197,K$6,FALSE)</f>
        <v>687659.7</v>
      </c>
      <c r="L134" s="205">
        <f>VLOOKUP($B134,[1]RevReqInput!$B$20:$AK$197,L$6,FALSE)</f>
        <v>0</v>
      </c>
      <c r="M134" s="205">
        <f>VLOOKUP($B134,[1]RevReqInput!$B$20:$AK$197,M$6,FALSE)</f>
        <v>306966.61999999988</v>
      </c>
      <c r="N134" s="205">
        <f>VLOOKUP($B134,[1]RevReqInput!$B$20:$AK$197,N$6,FALSE)</f>
        <v>380693.08000000007</v>
      </c>
      <c r="O134" s="205">
        <f>VLOOKUP($B134,[1]RevReqInput!$B$20:$AK$197,O$6,FALSE)</f>
        <v>280.22999999999996</v>
      </c>
      <c r="P134" s="205">
        <f>VLOOKUP($B134,[1]RevReqInput!$B$20:$AK$197,P$6,FALSE)</f>
        <v>32705921.910000019</v>
      </c>
      <c r="Q134" s="205">
        <f>VLOOKUP($B134,[1]RevReqInput!$B$20:$AK$197,Q$6,FALSE)</f>
        <v>32706202.140000015</v>
      </c>
      <c r="R134" s="205">
        <f>VLOOKUP($B134,[1]RevReqInput!$B$20:$AK$197,R$6,FALSE)</f>
        <v>224905</v>
      </c>
      <c r="S134" s="205">
        <f>VLOOKUP($B134,[1]RevReqInput!$B$20:$AK$197,S$6,FALSE)</f>
        <v>498480</v>
      </c>
      <c r="T134" s="205">
        <f>VLOOKUP($B134,[1]RevReqInput!$B$20:$AK$197,T$6,FALSE)</f>
        <v>0</v>
      </c>
      <c r="U134" s="205">
        <f>VLOOKUP($B134,[1]RevReqInput!$B$20:$AK$197,U$6,FALSE)</f>
        <v>224905</v>
      </c>
      <c r="V134" s="205">
        <f>VLOOKUP($B134,[1]RevReqInput!$B$20:$AK$197,V$6,FALSE)</f>
        <v>4468.6018013698631</v>
      </c>
      <c r="W134" s="205">
        <f>VLOOKUP($B134,[1]RevReqInput!$B$20:$AK$197,W$6,FALSE)</f>
        <v>2455.3196043357948</v>
      </c>
      <c r="X134" s="205">
        <f>VLOOKUP($B134,[1]RevReqInput!$B$20:$AK$197,X$6,FALSE)</f>
        <v>0</v>
      </c>
      <c r="Y134" s="205">
        <f>VLOOKUP($B134,[1]RevReqInput!$B$20:$AK$197,Y$6,FALSE)</f>
        <v>463040</v>
      </c>
      <c r="Z134" s="205">
        <f>VLOOKUP($B134,[1]RevReqInput!$B$20:$AK$197,Z$6,FALSE)</f>
        <v>0</v>
      </c>
      <c r="AA134" s="205">
        <f>VLOOKUP($B134,[1]RevReqInput!$B$20:$AK$197,AA$6,FALSE)</f>
        <v>0</v>
      </c>
      <c r="AB134" s="205">
        <f>VLOOKUP($B134,[1]RevReqInput!$B$20:$AK$197,AB$6,FALSE)</f>
        <v>0</v>
      </c>
      <c r="AC134" s="205">
        <f>VLOOKUP($B134,[1]RevReqInput!$B$20:$AK$197,AC$6,FALSE)</f>
        <v>0</v>
      </c>
      <c r="AD134" s="205">
        <f>VLOOKUP($B134,[1]RevReqInput!$B$20:$AK$197,AD$6,FALSE)</f>
        <v>0</v>
      </c>
      <c r="AE134" s="205">
        <f>VLOOKUP($B134,[1]RevReqInput!$B$20:$AK$197,AE$6,FALSE)</f>
        <v>0</v>
      </c>
      <c r="AF134" s="205">
        <f>VLOOKUP($B134,[1]RevReqInput!$B$20:$AK$197,AF$6,FALSE)</f>
        <v>0</v>
      </c>
      <c r="AG134" s="205">
        <f>VLOOKUP($B134,[1]RevReqInput!$B$20:$AK$197,AG$6,FALSE)</f>
        <v>0</v>
      </c>
      <c r="AH134" s="205">
        <f>VLOOKUP($B134,[1]RevReqInput!$B$20:$AK$197,AH$6,FALSE)</f>
        <v>0</v>
      </c>
      <c r="AI134" s="205">
        <f>VLOOKUP($B134,[1]RevReqInput!$B$20:$AK$197,AI$6,FALSE)</f>
        <v>5001.9619799065576</v>
      </c>
      <c r="AJ134" s="8">
        <f t="shared" si="36"/>
        <v>475373.81967327889</v>
      </c>
      <c r="AK134" s="8">
        <f t="shared" si="37"/>
        <v>475373.81967327889</v>
      </c>
      <c r="AL134">
        <f t="shared" si="7"/>
        <v>26.8</v>
      </c>
      <c r="AM134" s="47">
        <f t="shared" si="63"/>
        <v>2</v>
      </c>
      <c r="AN134" s="8">
        <f>AJ134-RevReqSumR!W134</f>
        <v>0</v>
      </c>
      <c r="AO134" s="8">
        <f t="shared" si="53"/>
        <v>0</v>
      </c>
      <c r="AP134" s="8">
        <f t="shared" si="54"/>
        <v>0</v>
      </c>
      <c r="AQ134" s="8">
        <f t="shared" si="55"/>
        <v>0</v>
      </c>
      <c r="AR134" s="8">
        <f t="shared" si="56"/>
        <v>32705921.910000019</v>
      </c>
      <c r="AS134" s="8">
        <v>0</v>
      </c>
      <c r="AU134" s="8">
        <f t="shared" si="57"/>
        <v>224905</v>
      </c>
      <c r="AV134" s="8">
        <f t="shared" si="58"/>
        <v>280.22999999999996</v>
      </c>
      <c r="AW134" s="8">
        <f t="shared" si="59"/>
        <v>32931107.140000019</v>
      </c>
      <c r="AX134" s="8">
        <f t="shared" si="60"/>
        <v>0</v>
      </c>
      <c r="AZ134" s="8">
        <f t="shared" si="64"/>
        <v>16902384.706212111</v>
      </c>
      <c r="BA134" s="8">
        <f t="shared" si="64"/>
        <v>418488.50953512028</v>
      </c>
      <c r="BB134" s="8">
        <f t="shared" si="64"/>
        <v>15610233.924252788</v>
      </c>
      <c r="BC134" s="8">
        <f t="shared" si="61"/>
        <v>32931107.140000015</v>
      </c>
      <c r="BD134" s="8">
        <f t="shared" si="62"/>
        <v>0</v>
      </c>
      <c r="BF134" s="8">
        <f t="shared" si="46"/>
        <v>781303.90967327869</v>
      </c>
      <c r="BG134" s="8">
        <f t="shared" si="47"/>
        <v>470497.28158424236</v>
      </c>
      <c r="BH134" s="8">
        <f t="shared" si="48"/>
        <v>0</v>
      </c>
      <c r="BI134" s="8">
        <f t="shared" si="49"/>
        <v>470497.28158424236</v>
      </c>
      <c r="BJ134" s="8">
        <f t="shared" si="50"/>
        <v>310806.62808903633</v>
      </c>
      <c r="BK134" s="8">
        <f t="shared" si="51"/>
        <v>0</v>
      </c>
      <c r="BL134" s="8">
        <f>BU134*WACC!$H$9/12</f>
        <v>88301.744049689805</v>
      </c>
      <c r="BM134" s="8">
        <f t="shared" si="38"/>
        <v>222504.88403934654</v>
      </c>
      <c r="BN134" s="8">
        <f t="shared" si="39"/>
        <v>91413.906558725124</v>
      </c>
      <c r="BO134" s="8">
        <f t="shared" si="40"/>
        <v>131090.97748062143</v>
      </c>
      <c r="BP134" s="8">
        <f>BU134*WACC!$H$10/12</f>
        <v>1789.0709051754748</v>
      </c>
      <c r="BQ134" s="8">
        <f t="shared" si="41"/>
        <v>129301.90657544596</v>
      </c>
      <c r="BR134" s="8"/>
      <c r="BS134" s="8">
        <f t="shared" si="42"/>
        <v>310806.62808903633</v>
      </c>
      <c r="BT134" s="8">
        <f t="shared" si="43"/>
        <v>310806.62808903639</v>
      </c>
      <c r="BU134" s="8">
        <f t="shared" si="44"/>
        <v>33586411.749999993</v>
      </c>
      <c r="BV134" s="8">
        <f>BU134*WACC!$H$11/12</f>
        <v>129357.03627126513</v>
      </c>
      <c r="BW134" s="8">
        <f t="shared" si="45"/>
        <v>55.129695819166955</v>
      </c>
    </row>
    <row r="135" spans="1:75" hidden="1" outlineLevel="1" x14ac:dyDescent="0.2">
      <c r="A135">
        <f t="shared" si="4"/>
        <v>2019</v>
      </c>
      <c r="B135" s="49">
        <v>43586</v>
      </c>
      <c r="C135" s="205">
        <f>VLOOKUP($B135,[1]RevReqInput!$B$20:$AK$197,C$6,FALSE)</f>
        <v>0</v>
      </c>
      <c r="D135" s="205">
        <f>VLOOKUP($B135,[1]RevReqInput!$B$20:$AK$197,D$6,FALSE)</f>
        <v>0</v>
      </c>
      <c r="E135" s="205">
        <f>VLOOKUP($B135,[1]RevReqInput!$B$20:$AK$197,E$6,FALSE)</f>
        <v>302803.84920525021</v>
      </c>
      <c r="F135" s="205">
        <f>VLOOKUP($B135,[1]RevReqInput!$B$20:$AK$197,F$6,FALSE)</f>
        <v>0</v>
      </c>
      <c r="G135" s="205">
        <f>VLOOKUP($B135,[1]RevReqInput!$B$20:$AK$197,G$6,FALSE)</f>
        <v>374.18920524999999</v>
      </c>
      <c r="H135" s="205">
        <f>VLOOKUP($B135,[1]RevReqInput!$B$20:$AK$197,H$6,FALSE)</f>
        <v>302429.66000000021</v>
      </c>
      <c r="I135" s="205">
        <f>VLOOKUP($B135,[1]RevReqInput!$B$20:$AK$197,I$6,FALSE)</f>
        <v>301902.05000000022</v>
      </c>
      <c r="J135" s="205">
        <f>VLOOKUP($B135,[1]RevReqInput!$B$20:$AK$197,J$6,FALSE)</f>
        <v>527.61000000000047</v>
      </c>
      <c r="K135" s="205">
        <f>VLOOKUP($B135,[1]RevReqInput!$B$20:$AK$197,K$6,FALSE)</f>
        <v>975622.67</v>
      </c>
      <c r="L135" s="205">
        <f>VLOOKUP($B135,[1]RevReqInput!$B$20:$AK$197,L$6,FALSE)</f>
        <v>0</v>
      </c>
      <c r="M135" s="205">
        <f>VLOOKUP($B135,[1]RevReqInput!$B$20:$AK$197,M$6,FALSE)</f>
        <v>302561.75000000023</v>
      </c>
      <c r="N135" s="205">
        <f>VLOOKUP($B135,[1]RevReqInput!$B$20:$AK$197,N$6,FALSE)</f>
        <v>673060.91999999993</v>
      </c>
      <c r="O135" s="205">
        <f>VLOOKUP($B135,[1]RevReqInput!$B$20:$AK$197,O$6,FALSE)</f>
        <v>148.13999999999999</v>
      </c>
      <c r="P135" s="205">
        <f>VLOOKUP($B135,[1]RevReqInput!$B$20:$AK$197,P$6,FALSE)</f>
        <v>32032860.989999983</v>
      </c>
      <c r="Q135" s="205">
        <f>VLOOKUP($B135,[1]RevReqInput!$B$20:$AK$197,Q$6,FALSE)</f>
        <v>32033009.129999984</v>
      </c>
      <c r="R135" s="205">
        <f>VLOOKUP($B135,[1]RevReqInput!$B$20:$AK$197,R$6,FALSE)</f>
        <v>318525</v>
      </c>
      <c r="S135" s="205">
        <f>VLOOKUP($B135,[1]RevReqInput!$B$20:$AK$197,S$6,FALSE)</f>
        <v>0</v>
      </c>
      <c r="T135" s="205">
        <f>VLOOKUP($B135,[1]RevReqInput!$B$20:$AK$197,T$6,FALSE)</f>
        <v>0</v>
      </c>
      <c r="U135" s="205">
        <f>VLOOKUP($B135,[1]RevReqInput!$B$20:$AK$197,U$6,FALSE)</f>
        <v>543430</v>
      </c>
      <c r="V135" s="205">
        <f>VLOOKUP($B135,[1]RevReqInput!$B$20:$AK$197,V$6,FALSE)</f>
        <v>2219.1327068493151</v>
      </c>
      <c r="W135" s="205">
        <f>VLOOKUP($B135,[1]RevReqInput!$B$20:$AK$197,W$6,FALSE)</f>
        <v>0</v>
      </c>
      <c r="X135" s="205">
        <f>VLOOKUP($B135,[1]RevReqInput!$B$20:$AK$197,X$6,FALSE)</f>
        <v>0</v>
      </c>
      <c r="Y135" s="205">
        <f>VLOOKUP($B135,[1]RevReqInput!$B$20:$AK$197,Y$6,FALSE)</f>
        <v>657150.64</v>
      </c>
      <c r="Z135" s="205">
        <f>VLOOKUP($B135,[1]RevReqInput!$B$20:$AK$197,Z$6,FALSE)</f>
        <v>0</v>
      </c>
      <c r="AA135" s="205">
        <f>VLOOKUP($B135,[1]RevReqInput!$B$20:$AK$197,AA$6,FALSE)</f>
        <v>0</v>
      </c>
      <c r="AB135" s="205">
        <f>VLOOKUP($B135,[1]RevReqInput!$B$20:$AK$197,AB$6,FALSE)</f>
        <v>0</v>
      </c>
      <c r="AC135" s="205">
        <f>VLOOKUP($B135,[1]RevReqInput!$B$20:$AK$197,AC$6,FALSE)</f>
        <v>0</v>
      </c>
      <c r="AD135" s="205">
        <f>VLOOKUP($B135,[1]RevReqInput!$B$20:$AK$197,AD$6,FALSE)</f>
        <v>0</v>
      </c>
      <c r="AE135" s="205">
        <f>VLOOKUP($B135,[1]RevReqInput!$B$20:$AK$197,AE$6,FALSE)</f>
        <v>0</v>
      </c>
      <c r="AF135" s="205">
        <f>VLOOKUP($B135,[1]RevReqInput!$B$20:$AK$197,AF$6,FALSE)</f>
        <v>0</v>
      </c>
      <c r="AG135" s="205">
        <f>VLOOKUP($B135,[1]RevReqInput!$B$20:$AK$197,AG$6,FALSE)</f>
        <v>0</v>
      </c>
      <c r="AH135" s="205">
        <f>VLOOKUP($B135,[1]RevReqInput!$B$20:$AK$197,AH$6,FALSE)</f>
        <v>0</v>
      </c>
      <c r="AI135" s="205">
        <f>VLOOKUP($B135,[1]RevReqInput!$B$20:$AK$197,AI$6,FALSE)</f>
        <v>5001.9619799065576</v>
      </c>
      <c r="AJ135" s="8">
        <f t="shared" si="36"/>
        <v>664745.92389200605</v>
      </c>
      <c r="AK135" s="8">
        <f t="shared" si="37"/>
        <v>664745.92389200581</v>
      </c>
      <c r="AL135">
        <f t="shared" si="7"/>
        <v>27</v>
      </c>
      <c r="AM135" s="47">
        <f t="shared" si="63"/>
        <v>2</v>
      </c>
      <c r="AN135" s="8">
        <f>AJ135-RevReqSumR!W135</f>
        <v>0</v>
      </c>
      <c r="AO135" s="8">
        <f t="shared" si="53"/>
        <v>0</v>
      </c>
      <c r="AP135" s="8">
        <f t="shared" si="54"/>
        <v>0</v>
      </c>
      <c r="AQ135" s="8">
        <f t="shared" si="55"/>
        <v>0</v>
      </c>
      <c r="AR135" s="8">
        <f t="shared" si="56"/>
        <v>32032860.989999983</v>
      </c>
      <c r="AS135" s="8">
        <v>0</v>
      </c>
      <c r="AU135" s="8">
        <f t="shared" si="57"/>
        <v>543430</v>
      </c>
      <c r="AV135" s="8">
        <f t="shared" si="58"/>
        <v>148.13999999999999</v>
      </c>
      <c r="AW135" s="8">
        <f t="shared" si="59"/>
        <v>32576439.129999984</v>
      </c>
      <c r="AX135" s="8">
        <f t="shared" si="60"/>
        <v>0</v>
      </c>
      <c r="AZ135" s="8">
        <f t="shared" ref="AZ135:BB154" si="65">($AW135-$AX135)*AZ$5</f>
        <v>16720346.030059444</v>
      </c>
      <c r="BA135" s="8">
        <f t="shared" si="65"/>
        <v>413981.38846403983</v>
      </c>
      <c r="BB135" s="8">
        <f t="shared" si="65"/>
        <v>15442111.711476501</v>
      </c>
      <c r="BC135" s="8">
        <f t="shared" si="61"/>
        <v>32576439.129999984</v>
      </c>
      <c r="BD135" s="8">
        <f t="shared" si="62"/>
        <v>0</v>
      </c>
      <c r="BF135" s="8">
        <f t="shared" si="46"/>
        <v>967175.58389200619</v>
      </c>
      <c r="BG135" s="8">
        <f t="shared" si="47"/>
        <v>662152.60197990655</v>
      </c>
      <c r="BH135" s="8">
        <f t="shared" si="48"/>
        <v>0</v>
      </c>
      <c r="BI135" s="8">
        <f t="shared" si="49"/>
        <v>662152.60197990655</v>
      </c>
      <c r="BJ135" s="8">
        <f t="shared" si="50"/>
        <v>305022.98191209964</v>
      </c>
      <c r="BK135" s="8">
        <f t="shared" si="51"/>
        <v>0</v>
      </c>
      <c r="BL135" s="8">
        <f>BU135*WACC!$H$9/12</f>
        <v>86578.888378845499</v>
      </c>
      <c r="BM135" s="8">
        <f t="shared" si="38"/>
        <v>218444.09353325414</v>
      </c>
      <c r="BN135" s="8">
        <f t="shared" si="39"/>
        <v>89745.57138720213</v>
      </c>
      <c r="BO135" s="8">
        <f t="shared" si="40"/>
        <v>128698.52214605201</v>
      </c>
      <c r="BP135" s="8">
        <f>BU135*WACC!$H$10/12</f>
        <v>1754.1643358013791</v>
      </c>
      <c r="BQ135" s="8">
        <f t="shared" si="41"/>
        <v>126944.35781025063</v>
      </c>
      <c r="BR135" s="8"/>
      <c r="BS135" s="8">
        <f t="shared" si="42"/>
        <v>305022.98191209964</v>
      </c>
      <c r="BT135" s="8">
        <f t="shared" si="43"/>
        <v>305022.98191209952</v>
      </c>
      <c r="BU135" s="8">
        <f t="shared" si="44"/>
        <v>32931107.140000019</v>
      </c>
      <c r="BV135" s="8">
        <f>BU135*WACC!$H$11/12</f>
        <v>126833.15063455392</v>
      </c>
      <c r="BW135" s="8">
        <f t="shared" si="45"/>
        <v>-111.20717569670524</v>
      </c>
    </row>
    <row r="136" spans="1:75" hidden="1" outlineLevel="1" x14ac:dyDescent="0.2">
      <c r="A136">
        <f t="shared" si="4"/>
        <v>2019</v>
      </c>
      <c r="B136" s="49">
        <v>43617</v>
      </c>
      <c r="C136" s="205">
        <f>VLOOKUP($B136,[1]RevReqInput!$B$20:$AK$197,C$6,FALSE)</f>
        <v>0</v>
      </c>
      <c r="D136" s="205">
        <f>VLOOKUP($B136,[1]RevReqInput!$B$20:$AK$197,D$6,FALSE)</f>
        <v>0</v>
      </c>
      <c r="E136" s="205">
        <f>VLOOKUP($B136,[1]RevReqInput!$B$20:$AK$197,E$6,FALSE)</f>
        <v>296571.2460997501</v>
      </c>
      <c r="F136" s="205">
        <f>VLOOKUP($B136,[1]RevReqInput!$B$20:$AK$197,F$6,FALSE)</f>
        <v>0</v>
      </c>
      <c r="G136" s="205">
        <f>VLOOKUP($B136,[1]RevReqInput!$B$20:$AK$197,G$6,FALSE)</f>
        <v>332.52609975000001</v>
      </c>
      <c r="H136" s="205">
        <f>VLOOKUP($B136,[1]RevReqInput!$B$20:$AK$197,H$6,FALSE)</f>
        <v>296238.72000000009</v>
      </c>
      <c r="I136" s="205">
        <f>VLOOKUP($B136,[1]RevReqInput!$B$20:$AK$197,I$6,FALSE)</f>
        <v>295769.8600000001</v>
      </c>
      <c r="J136" s="205">
        <f>VLOOKUP($B136,[1]RevReqInput!$B$20:$AK$197,J$6,FALSE)</f>
        <v>468.85999999999962</v>
      </c>
      <c r="K136" s="205">
        <f>VLOOKUP($B136,[1]RevReqInput!$B$20:$AK$197,K$6,FALSE)</f>
        <v>1094627.24</v>
      </c>
      <c r="L136" s="205">
        <f>VLOOKUP($B136,[1]RevReqInput!$B$20:$AK$197,L$6,FALSE)</f>
        <v>0</v>
      </c>
      <c r="M136" s="205">
        <f>VLOOKUP($B136,[1]RevReqInput!$B$20:$AK$197,M$6,FALSE)</f>
        <v>296290.9800000001</v>
      </c>
      <c r="N136" s="205">
        <f>VLOOKUP($B136,[1]RevReqInput!$B$20:$AK$197,N$6,FALSE)</f>
        <v>798336.26000000024</v>
      </c>
      <c r="O136" s="205">
        <f>VLOOKUP($B136,[1]RevReqInput!$B$20:$AK$197,O$6,FALSE)</f>
        <v>95.88000000000001</v>
      </c>
      <c r="P136" s="205">
        <f>VLOOKUP($B136,[1]RevReqInput!$B$20:$AK$197,P$6,FALSE)</f>
        <v>31234524.730000012</v>
      </c>
      <c r="Q136" s="205">
        <f>VLOOKUP($B136,[1]RevReqInput!$B$20:$AK$197,Q$6,FALSE)</f>
        <v>31234620.610000011</v>
      </c>
      <c r="R136" s="205">
        <f>VLOOKUP($B136,[1]RevReqInput!$B$20:$AK$197,R$6,FALSE)</f>
        <v>357585</v>
      </c>
      <c r="S136" s="205">
        <f>VLOOKUP($B136,[1]RevReqInput!$B$20:$AK$197,S$6,FALSE)</f>
        <v>0</v>
      </c>
      <c r="T136" s="205">
        <f>VLOOKUP($B136,[1]RevReqInput!$B$20:$AK$197,T$6,FALSE)</f>
        <v>0</v>
      </c>
      <c r="U136" s="205">
        <f>VLOOKUP($B136,[1]RevReqInput!$B$20:$AK$197,U$6,FALSE)</f>
        <v>901015</v>
      </c>
      <c r="V136" s="205">
        <f>VLOOKUP($B136,[1]RevReqInput!$B$20:$AK$197,V$6,FALSE)</f>
        <v>5071.1777630136985</v>
      </c>
      <c r="W136" s="205">
        <f>VLOOKUP($B136,[1]RevReqInput!$B$20:$AK$197,W$6,FALSE)</f>
        <v>0</v>
      </c>
      <c r="X136" s="205">
        <f>VLOOKUP($B136,[1]RevReqInput!$B$20:$AK$197,X$6,FALSE)</f>
        <v>0</v>
      </c>
      <c r="Y136" s="205">
        <f>VLOOKUP($B136,[1]RevReqInput!$B$20:$AK$197,Y$6,FALSE)</f>
        <v>737299.76</v>
      </c>
      <c r="Z136" s="205">
        <f>VLOOKUP($B136,[1]RevReqInput!$B$20:$AK$197,Z$6,FALSE)</f>
        <v>0</v>
      </c>
      <c r="AA136" s="205">
        <f>VLOOKUP($B136,[1]RevReqInput!$B$20:$AK$197,AA$6,FALSE)</f>
        <v>0</v>
      </c>
      <c r="AB136" s="205">
        <f>VLOOKUP($B136,[1]RevReqInput!$B$20:$AK$197,AB$6,FALSE)</f>
        <v>0</v>
      </c>
      <c r="AC136" s="205">
        <f>VLOOKUP($B136,[1]RevReqInput!$B$20:$AK$197,AC$6,FALSE)</f>
        <v>0</v>
      </c>
      <c r="AD136" s="205">
        <f>VLOOKUP($B136,[1]RevReqInput!$B$20:$AK$197,AD$6,FALSE)</f>
        <v>0</v>
      </c>
      <c r="AE136" s="205">
        <f>VLOOKUP($B136,[1]RevReqInput!$B$20:$AK$197,AE$6,FALSE)</f>
        <v>0</v>
      </c>
      <c r="AF136" s="205">
        <f>VLOOKUP($B136,[1]RevReqInput!$B$20:$AK$197,AF$6,FALSE)</f>
        <v>0</v>
      </c>
      <c r="AG136" s="205">
        <f>VLOOKUP($B136,[1]RevReqInput!$B$20:$AK$197,AG$6,FALSE)</f>
        <v>0</v>
      </c>
      <c r="AH136" s="205">
        <f>VLOOKUP($B136,[1]RevReqInput!$B$20:$AK$197,AH$6,FALSE)</f>
        <v>0</v>
      </c>
      <c r="AI136" s="205">
        <f>VLOOKUP($B136,[1]RevReqInput!$B$20:$AK$197,AI$6,FALSE)</f>
        <v>5001.9619799065576</v>
      </c>
      <c r="AJ136" s="8">
        <f t="shared" si="36"/>
        <v>747705.42584267072</v>
      </c>
      <c r="AK136" s="8">
        <f t="shared" si="37"/>
        <v>747705.42584267026</v>
      </c>
      <c r="AL136">
        <f t="shared" si="7"/>
        <v>27.2</v>
      </c>
      <c r="AM136" s="47">
        <f t="shared" si="63"/>
        <v>1</v>
      </c>
      <c r="AN136" s="8">
        <f>AJ136-RevReqSumR!W136</f>
        <v>0</v>
      </c>
      <c r="AO136" s="8">
        <f t="shared" si="53"/>
        <v>0</v>
      </c>
      <c r="AP136" s="8">
        <f t="shared" si="54"/>
        <v>0</v>
      </c>
      <c r="AQ136" s="8">
        <f t="shared" si="55"/>
        <v>0</v>
      </c>
      <c r="AR136" s="8">
        <f t="shared" si="56"/>
        <v>31234524.730000012</v>
      </c>
      <c r="AS136" s="8">
        <v>0</v>
      </c>
      <c r="AU136" s="8">
        <f t="shared" si="57"/>
        <v>901015</v>
      </c>
      <c r="AV136" s="8">
        <f t="shared" si="58"/>
        <v>95.88000000000001</v>
      </c>
      <c r="AW136" s="8">
        <f t="shared" si="59"/>
        <v>32135635.610000011</v>
      </c>
      <c r="AX136" s="8">
        <f t="shared" si="60"/>
        <v>0</v>
      </c>
      <c r="AZ136" s="8">
        <f t="shared" si="65"/>
        <v>16494097.011366658</v>
      </c>
      <c r="BA136" s="8">
        <f t="shared" si="65"/>
        <v>408379.65733188012</v>
      </c>
      <c r="BB136" s="8">
        <f t="shared" si="65"/>
        <v>15233158.941301474</v>
      </c>
      <c r="BC136" s="8">
        <f t="shared" si="61"/>
        <v>32135635.610000014</v>
      </c>
      <c r="BD136" s="8">
        <f t="shared" si="62"/>
        <v>0</v>
      </c>
      <c r="BF136" s="8">
        <f t="shared" si="46"/>
        <v>1043944.1458426708</v>
      </c>
      <c r="BG136" s="8">
        <f t="shared" si="47"/>
        <v>742301.72197990655</v>
      </c>
      <c r="BH136" s="8">
        <f t="shared" si="48"/>
        <v>0</v>
      </c>
      <c r="BI136" s="8">
        <f t="shared" si="49"/>
        <v>742301.72197990655</v>
      </c>
      <c r="BJ136" s="8">
        <f t="shared" si="50"/>
        <v>301642.42386276426</v>
      </c>
      <c r="BK136" s="8">
        <f t="shared" si="51"/>
        <v>0</v>
      </c>
      <c r="BL136" s="8">
        <f>BU136*WACC!$H$9/12</f>
        <v>85646.433787543836</v>
      </c>
      <c r="BM136" s="8">
        <f t="shared" si="38"/>
        <v>215995.99007522041</v>
      </c>
      <c r="BN136" s="8">
        <f t="shared" si="39"/>
        <v>88739.792562503557</v>
      </c>
      <c r="BO136" s="8">
        <f t="shared" si="40"/>
        <v>127256.19751271686</v>
      </c>
      <c r="BP136" s="8">
        <f>BU136*WACC!$H$10/12</f>
        <v>1735.2719866451</v>
      </c>
      <c r="BQ136" s="8">
        <f t="shared" si="41"/>
        <v>125520.92552607176</v>
      </c>
      <c r="BR136" s="8"/>
      <c r="BS136" s="8">
        <f t="shared" si="42"/>
        <v>301642.42386276426</v>
      </c>
      <c r="BT136" s="8">
        <f t="shared" si="43"/>
        <v>301642.4238627638</v>
      </c>
      <c r="BU136" s="8">
        <f t="shared" si="44"/>
        <v>32576439.129999984</v>
      </c>
      <c r="BV136" s="8">
        <f>BU136*WACC!$H$11/12</f>
        <v>125467.15765574657</v>
      </c>
      <c r="BW136" s="8">
        <f t="shared" si="45"/>
        <v>-53.767870325187687</v>
      </c>
    </row>
    <row r="137" spans="1:75" hidden="1" outlineLevel="1" x14ac:dyDescent="0.2">
      <c r="A137">
        <f t="shared" si="4"/>
        <v>2019</v>
      </c>
      <c r="B137" s="49">
        <v>43647</v>
      </c>
      <c r="C137" s="205">
        <f>VLOOKUP($B137,[1]RevReqInput!$B$20:$AK$197,C$6,FALSE)</f>
        <v>0</v>
      </c>
      <c r="D137" s="205">
        <f>VLOOKUP($B137,[1]RevReqInput!$B$20:$AK$197,D$6,FALSE)</f>
        <v>0</v>
      </c>
      <c r="E137" s="205">
        <f>VLOOKUP($B137,[1]RevReqInput!$B$20:$AK$197,E$6,FALSE)</f>
        <v>289179.47411491669</v>
      </c>
      <c r="F137" s="205">
        <f>VLOOKUP($B137,[1]RevReqInput!$B$20:$AK$197,F$6,FALSE)</f>
        <v>0</v>
      </c>
      <c r="G137" s="205">
        <f>VLOOKUP($B137,[1]RevReqInput!$B$20:$AK$197,G$6,FALSE)</f>
        <v>291.48411491666673</v>
      </c>
      <c r="H137" s="205">
        <f>VLOOKUP($B137,[1]RevReqInput!$B$20:$AK$197,H$6,FALSE)</f>
        <v>288887.99000000005</v>
      </c>
      <c r="I137" s="205">
        <f>VLOOKUP($B137,[1]RevReqInput!$B$20:$AK$197,I$6,FALSE)</f>
        <v>288476.99000000005</v>
      </c>
      <c r="J137" s="205">
        <f>VLOOKUP($B137,[1]RevReqInput!$B$20:$AK$197,J$6,FALSE)</f>
        <v>410.99999999999977</v>
      </c>
      <c r="K137" s="205">
        <f>VLOOKUP($B137,[1]RevReqInput!$B$20:$AK$197,K$6,FALSE)</f>
        <v>1309644.72</v>
      </c>
      <c r="L137" s="205">
        <f>VLOOKUP($B137,[1]RevReqInput!$B$20:$AK$197,L$6,FALSE)</f>
        <v>0</v>
      </c>
      <c r="M137" s="205">
        <f>VLOOKUP($B137,[1]RevReqInput!$B$20:$AK$197,M$6,FALSE)</f>
        <v>288942.72000000003</v>
      </c>
      <c r="N137" s="205">
        <f>VLOOKUP($B137,[1]RevReqInput!$B$20:$AK$197,N$6,FALSE)</f>
        <v>1020702.0000000001</v>
      </c>
      <c r="O137" s="205">
        <f>VLOOKUP($B137,[1]RevReqInput!$B$20:$AK$197,O$6,FALSE)</f>
        <v>41.150000000000006</v>
      </c>
      <c r="P137" s="205">
        <f>VLOOKUP($B137,[1]RevReqInput!$B$20:$AK$197,P$6,FALSE)</f>
        <v>30213822.730000004</v>
      </c>
      <c r="Q137" s="205">
        <f>VLOOKUP($B137,[1]RevReqInput!$B$20:$AK$197,Q$6,FALSE)</f>
        <v>30213863.880000006</v>
      </c>
      <c r="R137" s="205">
        <f>VLOOKUP($B137,[1]RevReqInput!$B$20:$AK$197,R$6,FALSE)</f>
        <v>427645</v>
      </c>
      <c r="S137" s="205">
        <f>VLOOKUP($B137,[1]RevReqInput!$B$20:$AK$197,S$6,FALSE)</f>
        <v>901015</v>
      </c>
      <c r="T137" s="205">
        <f>VLOOKUP($B137,[1]RevReqInput!$B$20:$AK$197,T$6,FALSE)</f>
        <v>0</v>
      </c>
      <c r="U137" s="205">
        <f>VLOOKUP($B137,[1]RevReqInput!$B$20:$AK$197,U$6,FALSE)</f>
        <v>427645</v>
      </c>
      <c r="V137" s="205">
        <f>VLOOKUP($B137,[1]RevReqInput!$B$20:$AK$197,V$6,FALSE)</f>
        <v>8357.7927520547964</v>
      </c>
      <c r="W137" s="205">
        <f>VLOOKUP($B137,[1]RevReqInput!$B$20:$AK$197,W$6,FALSE)</f>
        <v>3195.6848916279432</v>
      </c>
      <c r="X137" s="205">
        <f>VLOOKUP($B137,[1]RevReqInput!$B$20:$AK$197,X$6,FALSE)</f>
        <v>0</v>
      </c>
      <c r="Y137" s="205">
        <f>VLOOKUP($B137,[1]RevReqInput!$B$20:$AK$197,Y$6,FALSE)</f>
        <v>882154.02</v>
      </c>
      <c r="Z137" s="205">
        <f>VLOOKUP($B137,[1]RevReqInput!$B$20:$AK$197,Z$6,FALSE)</f>
        <v>0</v>
      </c>
      <c r="AA137" s="205">
        <f>VLOOKUP($B137,[1]RevReqInput!$B$20:$AK$197,AA$6,FALSE)</f>
        <v>0</v>
      </c>
      <c r="AB137" s="205">
        <f>VLOOKUP($B137,[1]RevReqInput!$B$20:$AK$197,AB$6,FALSE)</f>
        <v>0</v>
      </c>
      <c r="AC137" s="205">
        <f>VLOOKUP($B137,[1]RevReqInput!$B$20:$AK$197,AC$6,FALSE)</f>
        <v>0</v>
      </c>
      <c r="AD137" s="205">
        <f>VLOOKUP($B137,[1]RevReqInput!$B$20:$AK$197,AD$6,FALSE)</f>
        <v>0</v>
      </c>
      <c r="AE137" s="205">
        <f>VLOOKUP($B137,[1]RevReqInput!$B$20:$AK$197,AE$6,FALSE)</f>
        <v>0</v>
      </c>
      <c r="AF137" s="205">
        <f>VLOOKUP($B137,[1]RevReqInput!$B$20:$AK$197,AF$6,FALSE)</f>
        <v>0</v>
      </c>
      <c r="AG137" s="205">
        <f>VLOOKUP($B137,[1]RevReqInput!$B$20:$AK$197,AG$6,FALSE)</f>
        <v>0</v>
      </c>
      <c r="AH137" s="205">
        <f>VLOOKUP($B137,[1]RevReqInput!$B$20:$AK$197,AH$6,FALSE)</f>
        <v>0</v>
      </c>
      <c r="AI137" s="205">
        <f>VLOOKUP($B137,[1]RevReqInput!$B$20:$AK$197,AI$6,FALSE)</f>
        <v>5001.9619799065576</v>
      </c>
      <c r="AJ137" s="8">
        <f t="shared" si="36"/>
        <v>899000.94373850618</v>
      </c>
      <c r="AK137" s="8">
        <f t="shared" si="37"/>
        <v>899000.94373850594</v>
      </c>
      <c r="AL137">
        <f t="shared" ref="AL137:AL200" si="66">ROW()/5</f>
        <v>27.4</v>
      </c>
      <c r="AM137" s="47">
        <f t="shared" si="63"/>
        <v>2</v>
      </c>
      <c r="AN137" s="8">
        <f>AJ137-RevReqSumR!W137</f>
        <v>0</v>
      </c>
      <c r="AO137" s="8">
        <f t="shared" si="53"/>
        <v>0</v>
      </c>
      <c r="AP137" s="8">
        <f t="shared" si="54"/>
        <v>0</v>
      </c>
      <c r="AQ137" s="8">
        <f t="shared" si="55"/>
        <v>0</v>
      </c>
      <c r="AR137" s="8">
        <f t="shared" si="56"/>
        <v>30213822.730000004</v>
      </c>
      <c r="AS137" s="8">
        <v>0</v>
      </c>
      <c r="AU137" s="8">
        <f t="shared" si="57"/>
        <v>427645</v>
      </c>
      <c r="AV137" s="8">
        <f t="shared" si="58"/>
        <v>41.150000000000006</v>
      </c>
      <c r="AW137" s="8">
        <f t="shared" si="59"/>
        <v>30641508.880000003</v>
      </c>
      <c r="AX137" s="8">
        <f t="shared" si="60"/>
        <v>0</v>
      </c>
      <c r="AZ137" s="8">
        <f t="shared" si="65"/>
        <v>15727214.055293204</v>
      </c>
      <c r="BA137" s="8">
        <f t="shared" si="65"/>
        <v>389392.29484704003</v>
      </c>
      <c r="BB137" s="8">
        <f t="shared" si="65"/>
        <v>14524902.529859761</v>
      </c>
      <c r="BC137" s="8">
        <f t="shared" si="61"/>
        <v>30641508.880000003</v>
      </c>
      <c r="BD137" s="8">
        <f t="shared" si="62"/>
        <v>0</v>
      </c>
      <c r="BF137" s="8">
        <f t="shared" si="46"/>
        <v>1187888.9337385062</v>
      </c>
      <c r="BG137" s="8">
        <f t="shared" si="47"/>
        <v>890351.66687153454</v>
      </c>
      <c r="BH137" s="8">
        <f t="shared" si="48"/>
        <v>0</v>
      </c>
      <c r="BI137" s="8">
        <f t="shared" si="49"/>
        <v>890351.66687153454</v>
      </c>
      <c r="BJ137" s="8">
        <f t="shared" si="50"/>
        <v>297537.26686697162</v>
      </c>
      <c r="BK137" s="8">
        <f t="shared" si="51"/>
        <v>0</v>
      </c>
      <c r="BL137" s="8">
        <f>BU137*WACC!$H$9/12</f>
        <v>84487.52107340908</v>
      </c>
      <c r="BM137" s="8">
        <f t="shared" si="38"/>
        <v>213049.74579356256</v>
      </c>
      <c r="BN137" s="8">
        <f t="shared" si="39"/>
        <v>87529.357561827244</v>
      </c>
      <c r="BO137" s="8">
        <f t="shared" si="40"/>
        <v>125520.38823173531</v>
      </c>
      <c r="BP137" s="8">
        <f>BU137*WACC!$H$10/12</f>
        <v>1711.7913969827978</v>
      </c>
      <c r="BQ137" s="8">
        <f t="shared" si="41"/>
        <v>123808.59683475252</v>
      </c>
      <c r="BR137" s="8"/>
      <c r="BS137" s="8">
        <f t="shared" si="42"/>
        <v>297537.26686697162</v>
      </c>
      <c r="BT137" s="8">
        <f t="shared" si="43"/>
        <v>297537.26686697151</v>
      </c>
      <c r="BU137" s="8">
        <f t="shared" si="44"/>
        <v>32135635.610000011</v>
      </c>
      <c r="BV137" s="8">
        <f>BU137*WACC!$H$11/12</f>
        <v>123769.41639807449</v>
      </c>
      <c r="BW137" s="8">
        <f t="shared" si="45"/>
        <v>-39.180436678027036</v>
      </c>
    </row>
    <row r="138" spans="1:75" hidden="1" outlineLevel="1" x14ac:dyDescent="0.2">
      <c r="A138">
        <f t="shared" ref="A138:A201" si="67">YEAR(B138)</f>
        <v>2019</v>
      </c>
      <c r="B138" s="49">
        <v>43678</v>
      </c>
      <c r="C138" s="205">
        <f>VLOOKUP($B138,[1]RevReqInput!$B$20:$AK$197,C$6,FALSE)</f>
        <v>0</v>
      </c>
      <c r="D138" s="205">
        <f>VLOOKUP($B138,[1]RevReqInput!$B$20:$AK$197,D$6,FALSE)</f>
        <v>0</v>
      </c>
      <c r="E138" s="205">
        <f>VLOOKUP($B138,[1]RevReqInput!$B$20:$AK$197,E$6,FALSE)</f>
        <v>279729.05582391669</v>
      </c>
      <c r="F138" s="205">
        <f>VLOOKUP($B138,[1]RevReqInput!$B$20:$AK$197,F$6,FALSE)</f>
        <v>0</v>
      </c>
      <c r="G138" s="205">
        <f>VLOOKUP($B138,[1]RevReqInput!$B$20:$AK$197,G$6,FALSE)</f>
        <v>243.52582391666667</v>
      </c>
      <c r="H138" s="205">
        <f>VLOOKUP($B138,[1]RevReqInput!$B$20:$AK$197,H$6,FALSE)</f>
        <v>279485.53000000003</v>
      </c>
      <c r="I138" s="205">
        <f>VLOOKUP($B138,[1]RevReqInput!$B$20:$AK$197,I$6,FALSE)</f>
        <v>279142.13</v>
      </c>
      <c r="J138" s="205">
        <f>VLOOKUP($B138,[1]RevReqInput!$B$20:$AK$197,J$6,FALSE)</f>
        <v>343.40000000000043</v>
      </c>
      <c r="K138" s="205">
        <f>VLOOKUP($B138,[1]RevReqInput!$B$20:$AK$197,K$6,FALSE)</f>
        <v>1279328.2</v>
      </c>
      <c r="L138" s="205">
        <f>VLOOKUP($B138,[1]RevReqInput!$B$20:$AK$197,L$6,FALSE)</f>
        <v>0</v>
      </c>
      <c r="M138" s="205">
        <f>VLOOKUP($B138,[1]RevReqInput!$B$20:$AK$197,M$6,FALSE)</f>
        <v>279468.95</v>
      </c>
      <c r="N138" s="205">
        <f>VLOOKUP($B138,[1]RevReqInput!$B$20:$AK$197,N$6,FALSE)</f>
        <v>999859.25</v>
      </c>
      <c r="O138" s="205">
        <f>VLOOKUP($B138,[1]RevReqInput!$B$20:$AK$197,O$6,FALSE)</f>
        <v>57.73</v>
      </c>
      <c r="P138" s="205">
        <f>VLOOKUP($B138,[1]RevReqInput!$B$20:$AK$197,P$6,FALSE)</f>
        <v>29213963.479999997</v>
      </c>
      <c r="Q138" s="205">
        <f>VLOOKUP($B138,[1]RevReqInput!$B$20:$AK$197,Q$6,FALSE)</f>
        <v>29214021.209999997</v>
      </c>
      <c r="R138" s="205">
        <f>VLOOKUP($B138,[1]RevReqInput!$B$20:$AK$197,R$6,FALSE)</f>
        <v>417725</v>
      </c>
      <c r="S138" s="205">
        <f>VLOOKUP($B138,[1]RevReqInput!$B$20:$AK$197,S$6,FALSE)</f>
        <v>0</v>
      </c>
      <c r="T138" s="205">
        <f>VLOOKUP($B138,[1]RevReqInput!$B$20:$AK$197,T$6,FALSE)</f>
        <v>0</v>
      </c>
      <c r="U138" s="205">
        <f>VLOOKUP($B138,[1]RevReqInput!$B$20:$AK$197,U$6,FALSE)</f>
        <v>845370</v>
      </c>
      <c r="V138" s="205">
        <f>VLOOKUP($B138,[1]RevReqInput!$B$20:$AK$197,V$6,FALSE)</f>
        <v>4162.3599780821924</v>
      </c>
      <c r="W138" s="205">
        <f>VLOOKUP($B138,[1]RevReqInput!$B$20:$AK$197,W$6,FALSE)</f>
        <v>0</v>
      </c>
      <c r="X138" s="205">
        <f>VLOOKUP($B138,[1]RevReqInput!$B$20:$AK$197,X$6,FALSE)</f>
        <v>0</v>
      </c>
      <c r="Y138" s="205">
        <f>VLOOKUP($B138,[1]RevReqInput!$B$20:$AK$197,Y$6,FALSE)</f>
        <v>861758.23</v>
      </c>
      <c r="Z138" s="205">
        <f>VLOOKUP($B138,[1]RevReqInput!$B$20:$AK$197,Z$6,FALSE)</f>
        <v>0</v>
      </c>
      <c r="AA138" s="205">
        <f>VLOOKUP($B138,[1]RevReqInput!$B$20:$AK$197,AA$6,FALSE)</f>
        <v>0</v>
      </c>
      <c r="AB138" s="205">
        <f>VLOOKUP($B138,[1]RevReqInput!$B$20:$AK$197,AB$6,FALSE)</f>
        <v>0</v>
      </c>
      <c r="AC138" s="205">
        <f>VLOOKUP($B138,[1]RevReqInput!$B$20:$AK$197,AC$6,FALSE)</f>
        <v>0</v>
      </c>
      <c r="AD138" s="205">
        <f>VLOOKUP($B138,[1]RevReqInput!$B$20:$AK$197,AD$6,FALSE)</f>
        <v>0</v>
      </c>
      <c r="AE138" s="205">
        <f>VLOOKUP($B138,[1]RevReqInput!$B$20:$AK$197,AE$6,FALSE)</f>
        <v>0</v>
      </c>
      <c r="AF138" s="205">
        <f>VLOOKUP($B138,[1]RevReqInput!$B$20:$AK$197,AF$6,FALSE)</f>
        <v>0</v>
      </c>
      <c r="AG138" s="205">
        <f>VLOOKUP($B138,[1]RevReqInput!$B$20:$AK$197,AG$6,FALSE)</f>
        <v>0</v>
      </c>
      <c r="AH138" s="205">
        <f>VLOOKUP($B138,[1]RevReqInput!$B$20:$AK$197,AH$6,FALSE)</f>
        <v>0</v>
      </c>
      <c r="AI138" s="205">
        <f>VLOOKUP($B138,[1]RevReqInput!$B$20:$AK$197,AI$6,FALSE)</f>
        <v>5001.9619799065576</v>
      </c>
      <c r="AJ138" s="8">
        <f t="shared" si="36"/>
        <v>871166.0777819053</v>
      </c>
      <c r="AK138" s="8">
        <f t="shared" si="37"/>
        <v>871166.07778190542</v>
      </c>
      <c r="AL138">
        <f t="shared" si="66"/>
        <v>27.6</v>
      </c>
      <c r="AM138" s="47">
        <f t="shared" si="63"/>
        <v>2</v>
      </c>
      <c r="AN138" s="8">
        <f>AJ138-RevReqSumR!W138</f>
        <v>0</v>
      </c>
      <c r="AO138" s="8">
        <f t="shared" si="53"/>
        <v>0</v>
      </c>
      <c r="AP138" s="8">
        <f t="shared" si="54"/>
        <v>0</v>
      </c>
      <c r="AQ138" s="8">
        <f t="shared" si="55"/>
        <v>0</v>
      </c>
      <c r="AR138" s="8">
        <f t="shared" si="56"/>
        <v>29213963.479999997</v>
      </c>
      <c r="AS138" s="8">
        <v>0</v>
      </c>
      <c r="AU138" s="8">
        <f t="shared" si="57"/>
        <v>845370</v>
      </c>
      <c r="AV138" s="8">
        <f t="shared" si="58"/>
        <v>57.73</v>
      </c>
      <c r="AW138" s="8">
        <f t="shared" si="59"/>
        <v>30059391.209999997</v>
      </c>
      <c r="AX138" s="8">
        <f t="shared" si="60"/>
        <v>0</v>
      </c>
      <c r="AZ138" s="8">
        <f t="shared" si="65"/>
        <v>15428433.429400651</v>
      </c>
      <c r="BA138" s="8">
        <f t="shared" si="65"/>
        <v>381994.74349667999</v>
      </c>
      <c r="BB138" s="8">
        <f t="shared" si="65"/>
        <v>14248963.037102668</v>
      </c>
      <c r="BC138" s="8">
        <f t="shared" si="61"/>
        <v>30059391.210000001</v>
      </c>
      <c r="BD138" s="8">
        <f t="shared" si="62"/>
        <v>0</v>
      </c>
      <c r="BF138" s="8">
        <f t="shared" si="46"/>
        <v>1150651.6077819052</v>
      </c>
      <c r="BG138" s="8">
        <f t="shared" si="47"/>
        <v>866760.19197990652</v>
      </c>
      <c r="BH138" s="8">
        <f t="shared" si="48"/>
        <v>0</v>
      </c>
      <c r="BI138" s="8">
        <f t="shared" si="49"/>
        <v>866760.19197990652</v>
      </c>
      <c r="BJ138" s="8">
        <f t="shared" si="50"/>
        <v>283891.41580199869</v>
      </c>
      <c r="BK138" s="8">
        <f t="shared" si="51"/>
        <v>0</v>
      </c>
      <c r="BL138" s="8">
        <f>BU138*WACC!$H$9/12</f>
        <v>80559.325436664381</v>
      </c>
      <c r="BM138" s="8">
        <f t="shared" si="38"/>
        <v>203332.0903653343</v>
      </c>
      <c r="BN138" s="8">
        <f t="shared" si="39"/>
        <v>83536.956005693937</v>
      </c>
      <c r="BO138" s="8">
        <f t="shared" si="40"/>
        <v>119795.13435964036</v>
      </c>
      <c r="BP138" s="8">
        <f>BU138*WACC!$H$10/12</f>
        <v>1632.2027025671762</v>
      </c>
      <c r="BQ138" s="8">
        <f t="shared" si="41"/>
        <v>118162.93165707319</v>
      </c>
      <c r="BR138" s="8"/>
      <c r="BS138" s="8">
        <f t="shared" si="42"/>
        <v>283891.41580199869</v>
      </c>
      <c r="BT138" s="8">
        <f t="shared" si="43"/>
        <v>283891.41580199887</v>
      </c>
      <c r="BU138" s="8">
        <f t="shared" si="44"/>
        <v>30641508.880000003</v>
      </c>
      <c r="BV138" s="8">
        <f>BU138*WACC!$H$11/12</f>
        <v>118014.83305511058</v>
      </c>
      <c r="BW138" s="8">
        <f t="shared" si="45"/>
        <v>-148.09860196261434</v>
      </c>
    </row>
    <row r="139" spans="1:75" hidden="1" outlineLevel="1" x14ac:dyDescent="0.2">
      <c r="A139">
        <f t="shared" si="67"/>
        <v>2019</v>
      </c>
      <c r="B139" s="49">
        <v>43709</v>
      </c>
      <c r="C139" s="205">
        <f>VLOOKUP($B139,[1]RevReqInput!$B$20:$AK$197,C$6,FALSE)</f>
        <v>0</v>
      </c>
      <c r="D139" s="205">
        <f>VLOOKUP($B139,[1]RevReqInput!$B$20:$AK$197,D$6,FALSE)</f>
        <v>0</v>
      </c>
      <c r="E139" s="205">
        <f>VLOOKUP($B139,[1]RevReqInput!$B$20:$AK$197,E$6,FALSE)</f>
        <v>270472.16067558335</v>
      </c>
      <c r="F139" s="205">
        <f>VLOOKUP($B139,[1]RevReqInput!$B$20:$AK$197,F$6,FALSE)</f>
        <v>0</v>
      </c>
      <c r="G139" s="205">
        <f>VLOOKUP($B139,[1]RevReqInput!$B$20:$AK$197,G$6,FALSE)</f>
        <v>207.76067558333332</v>
      </c>
      <c r="H139" s="205">
        <f>VLOOKUP($B139,[1]RevReqInput!$B$20:$AK$197,H$6,FALSE)</f>
        <v>270264.40000000002</v>
      </c>
      <c r="I139" s="205">
        <f>VLOOKUP($B139,[1]RevReqInput!$B$20:$AK$197,I$6,FALSE)</f>
        <v>269971.46000000002</v>
      </c>
      <c r="J139" s="205">
        <f>VLOOKUP($B139,[1]RevReqInput!$B$20:$AK$197,J$6,FALSE)</f>
        <v>292.93999999999988</v>
      </c>
      <c r="K139" s="205">
        <f>VLOOKUP($B139,[1]RevReqInput!$B$20:$AK$197,K$6,FALSE)</f>
        <v>1267943.02</v>
      </c>
      <c r="L139" s="205">
        <f>VLOOKUP($B139,[1]RevReqInput!$B$20:$AK$197,L$6,FALSE)</f>
        <v>0</v>
      </c>
      <c r="M139" s="205">
        <f>VLOOKUP($B139,[1]RevReqInput!$B$20:$AK$197,M$6,FALSE)</f>
        <v>270312.55000000005</v>
      </c>
      <c r="N139" s="205">
        <f>VLOOKUP($B139,[1]RevReqInput!$B$20:$AK$197,N$6,FALSE)</f>
        <v>997630.46999999986</v>
      </c>
      <c r="O139" s="205">
        <f>VLOOKUP($B139,[1]RevReqInput!$B$20:$AK$197,O$6,FALSE)</f>
        <v>9.58</v>
      </c>
      <c r="P139" s="205">
        <f>VLOOKUP($B139,[1]RevReqInput!$B$20:$AK$197,P$6,FALSE)</f>
        <v>28216333.010000009</v>
      </c>
      <c r="Q139" s="205">
        <f>VLOOKUP($B139,[1]RevReqInput!$B$20:$AK$197,Q$6,FALSE)</f>
        <v>28216342.590000007</v>
      </c>
      <c r="R139" s="205">
        <f>VLOOKUP($B139,[1]RevReqInput!$B$20:$AK$197,R$6,FALSE)</f>
        <v>414005</v>
      </c>
      <c r="S139" s="205">
        <f>VLOOKUP($B139,[1]RevReqInput!$B$20:$AK$197,S$6,FALSE)</f>
        <v>0</v>
      </c>
      <c r="T139" s="205">
        <f>VLOOKUP($B139,[1]RevReqInput!$B$20:$AK$197,T$6,FALSE)</f>
        <v>0</v>
      </c>
      <c r="U139" s="205">
        <f>VLOOKUP($B139,[1]RevReqInput!$B$20:$AK$197,U$6,FALSE)</f>
        <v>1259375</v>
      </c>
      <c r="V139" s="205">
        <f>VLOOKUP($B139,[1]RevReqInput!$B$20:$AK$197,V$6,FALSE)</f>
        <v>7845.518261643836</v>
      </c>
      <c r="W139" s="205">
        <f>VLOOKUP($B139,[1]RevReqInput!$B$20:$AK$197,W$6,FALSE)</f>
        <v>0</v>
      </c>
      <c r="X139" s="205">
        <f>VLOOKUP($B139,[1]RevReqInput!$B$20:$AK$197,X$6,FALSE)</f>
        <v>0</v>
      </c>
      <c r="Y139" s="205">
        <f>VLOOKUP($B139,[1]RevReqInput!$B$20:$AK$197,Y$6,FALSE)</f>
        <v>854074.83</v>
      </c>
      <c r="Z139" s="205">
        <f>VLOOKUP($B139,[1]RevReqInput!$B$20:$AK$197,Z$6,FALSE)</f>
        <v>0</v>
      </c>
      <c r="AA139" s="205">
        <f>VLOOKUP($B139,[1]RevReqInput!$B$20:$AK$197,AA$6,FALSE)</f>
        <v>0</v>
      </c>
      <c r="AB139" s="205">
        <f>VLOOKUP($B139,[1]RevReqInput!$B$20:$AK$197,AB$6,FALSE)</f>
        <v>0</v>
      </c>
      <c r="AC139" s="205">
        <f>VLOOKUP($B139,[1]RevReqInput!$B$20:$AK$197,AC$6,FALSE)</f>
        <v>0</v>
      </c>
      <c r="AD139" s="205">
        <f>VLOOKUP($B139,[1]RevReqInput!$B$20:$AK$197,AD$6,FALSE)</f>
        <v>0</v>
      </c>
      <c r="AE139" s="205">
        <f>VLOOKUP($B139,[1]RevReqInput!$B$20:$AK$197,AE$6,FALSE)</f>
        <v>0</v>
      </c>
      <c r="AF139" s="205">
        <f>VLOOKUP($B139,[1]RevReqInput!$B$20:$AK$197,AF$6,FALSE)</f>
        <v>0</v>
      </c>
      <c r="AG139" s="205">
        <f>VLOOKUP($B139,[1]RevReqInput!$B$20:$AK$197,AG$6,FALSE)</f>
        <v>0</v>
      </c>
      <c r="AH139" s="205">
        <f>VLOOKUP($B139,[1]RevReqInput!$B$20:$AK$197,AH$6,FALSE)</f>
        <v>0</v>
      </c>
      <c r="AI139" s="205">
        <f>VLOOKUP($B139,[1]RevReqInput!$B$20:$AK$197,AI$6,FALSE)</f>
        <v>5001.9619799065576</v>
      </c>
      <c r="AJ139" s="8">
        <f t="shared" si="36"/>
        <v>867130.07091713347</v>
      </c>
      <c r="AK139" s="8">
        <f t="shared" si="37"/>
        <v>867130.07091713371</v>
      </c>
      <c r="AL139">
        <f t="shared" si="66"/>
        <v>27.8</v>
      </c>
      <c r="AM139" s="47">
        <f t="shared" si="63"/>
        <v>2</v>
      </c>
      <c r="AN139" s="8">
        <f>AJ139-RevReqSumR!W139</f>
        <v>0</v>
      </c>
      <c r="AO139" s="8">
        <f t="shared" si="53"/>
        <v>0</v>
      </c>
      <c r="AP139" s="8">
        <f t="shared" si="54"/>
        <v>0</v>
      </c>
      <c r="AQ139" s="8">
        <f t="shared" si="55"/>
        <v>0</v>
      </c>
      <c r="AR139" s="8">
        <f t="shared" si="56"/>
        <v>28216333.010000009</v>
      </c>
      <c r="AS139" s="8">
        <v>0</v>
      </c>
      <c r="AU139" s="8">
        <f t="shared" si="57"/>
        <v>1259375</v>
      </c>
      <c r="AV139" s="8">
        <f t="shared" si="58"/>
        <v>9.58</v>
      </c>
      <c r="AW139" s="8">
        <f t="shared" si="59"/>
        <v>29475717.590000007</v>
      </c>
      <c r="AX139" s="8">
        <f t="shared" si="60"/>
        <v>0</v>
      </c>
      <c r="AZ139" s="8">
        <f t="shared" si="65"/>
        <v>15128854.188831355</v>
      </c>
      <c r="BA139" s="8">
        <f t="shared" si="65"/>
        <v>374577.4191337201</v>
      </c>
      <c r="BB139" s="8">
        <f t="shared" si="65"/>
        <v>13972285.982034933</v>
      </c>
      <c r="BC139" s="8">
        <f t="shared" si="61"/>
        <v>29475717.590000011</v>
      </c>
      <c r="BD139" s="8">
        <f t="shared" si="62"/>
        <v>0</v>
      </c>
      <c r="BF139" s="8">
        <f t="shared" si="46"/>
        <v>1137394.4709171336</v>
      </c>
      <c r="BG139" s="8">
        <f t="shared" si="47"/>
        <v>859076.7919799065</v>
      </c>
      <c r="BH139" s="8">
        <f t="shared" si="48"/>
        <v>0</v>
      </c>
      <c r="BI139" s="8">
        <f t="shared" si="49"/>
        <v>859076.7919799065</v>
      </c>
      <c r="BJ139" s="8">
        <f t="shared" si="50"/>
        <v>278317.67893722712</v>
      </c>
      <c r="BK139" s="8">
        <f t="shared" si="51"/>
        <v>0</v>
      </c>
      <c r="BL139" s="8">
        <f>BU139*WACC!$H$9/12</f>
        <v>79028.884915487171</v>
      </c>
      <c r="BM139" s="8">
        <f t="shared" si="38"/>
        <v>199288.79402173994</v>
      </c>
      <c r="BN139" s="8">
        <f t="shared" si="39"/>
        <v>81875.808135891639</v>
      </c>
      <c r="BO139" s="8">
        <f t="shared" si="40"/>
        <v>117412.98588584831</v>
      </c>
      <c r="BP139" s="8">
        <f>BU139*WACC!$H$10/12</f>
        <v>1601.194633156917</v>
      </c>
      <c r="BQ139" s="8">
        <f t="shared" si="41"/>
        <v>115811.79125269139</v>
      </c>
      <c r="BR139" s="8"/>
      <c r="BS139" s="8">
        <f t="shared" si="42"/>
        <v>278317.67893722712</v>
      </c>
      <c r="BT139" s="8">
        <f t="shared" si="43"/>
        <v>278317.67893722717</v>
      </c>
      <c r="BU139" s="8">
        <f t="shared" si="44"/>
        <v>30059391.209999997</v>
      </c>
      <c r="BV139" s="8">
        <f>BU139*WACC!$H$11/12</f>
        <v>115772.82467645919</v>
      </c>
      <c r="BW139" s="8">
        <f t="shared" si="45"/>
        <v>-38.96657623219653</v>
      </c>
    </row>
    <row r="140" spans="1:75" hidden="1" outlineLevel="1" x14ac:dyDescent="0.2">
      <c r="A140">
        <f t="shared" si="67"/>
        <v>2019</v>
      </c>
      <c r="B140" s="49">
        <v>43739</v>
      </c>
      <c r="C140" s="205">
        <f>VLOOKUP($B140,[1]RevReqInput!$B$20:$AK$197,C$6,FALSE)</f>
        <v>0</v>
      </c>
      <c r="D140" s="205">
        <f>VLOOKUP($B140,[1]RevReqInput!$B$20:$AK$197,D$6,FALSE)</f>
        <v>0</v>
      </c>
      <c r="E140" s="205">
        <f>VLOOKUP($B140,[1]RevReqInput!$B$20:$AK$197,E$6,FALSE)</f>
        <v>261235.37995158337</v>
      </c>
      <c r="F140" s="205">
        <f>VLOOKUP($B140,[1]RevReqInput!$B$20:$AK$197,F$6,FALSE)</f>
        <v>0</v>
      </c>
      <c r="G140" s="205">
        <f>VLOOKUP($B140,[1]RevReqInput!$B$20:$AK$197,G$6,FALSE)</f>
        <v>169.91995158333336</v>
      </c>
      <c r="H140" s="205">
        <f>VLOOKUP($B140,[1]RevReqInput!$B$20:$AK$197,H$6,FALSE)</f>
        <v>261065.46000000002</v>
      </c>
      <c r="I140" s="205">
        <f>VLOOKUP($B140,[1]RevReqInput!$B$20:$AK$197,I$6,FALSE)</f>
        <v>260825.88000000003</v>
      </c>
      <c r="J140" s="205">
        <f>VLOOKUP($B140,[1]RevReqInput!$B$20:$AK$197,J$6,FALSE)</f>
        <v>239.58000000000004</v>
      </c>
      <c r="K140" s="205">
        <f>VLOOKUP($B140,[1]RevReqInput!$B$20:$AK$197,K$6,FALSE)</f>
        <v>1166689.21</v>
      </c>
      <c r="L140" s="205">
        <f>VLOOKUP($B140,[1]RevReqInput!$B$20:$AK$197,L$6,FALSE)</f>
        <v>0</v>
      </c>
      <c r="M140" s="205">
        <f>VLOOKUP($B140,[1]RevReqInput!$B$20:$AK$197,M$6,FALSE)</f>
        <v>261044.07000000004</v>
      </c>
      <c r="N140" s="205">
        <f>VLOOKUP($B140,[1]RevReqInput!$B$20:$AK$197,N$6,FALSE)</f>
        <v>905645.14000000013</v>
      </c>
      <c r="O140" s="205">
        <f>VLOOKUP($B140,[1]RevReqInput!$B$20:$AK$197,O$6,FALSE)</f>
        <v>30.97</v>
      </c>
      <c r="P140" s="205">
        <f>VLOOKUP($B140,[1]RevReqInput!$B$20:$AK$197,P$6,FALSE)</f>
        <v>27310687.870000005</v>
      </c>
      <c r="Q140" s="205">
        <f>VLOOKUP($B140,[1]RevReqInput!$B$20:$AK$197,Q$6,FALSE)</f>
        <v>27310718.840000004</v>
      </c>
      <c r="R140" s="205">
        <f>VLOOKUP($B140,[1]RevReqInput!$B$20:$AK$197,R$6,FALSE)</f>
        <v>380990</v>
      </c>
      <c r="S140" s="205">
        <f>VLOOKUP($B140,[1]RevReqInput!$B$20:$AK$197,S$6,FALSE)</f>
        <v>1259375</v>
      </c>
      <c r="T140" s="205">
        <f>VLOOKUP($B140,[1]RevReqInput!$B$20:$AK$197,T$6,FALSE)</f>
        <v>0</v>
      </c>
      <c r="U140" s="205">
        <f>VLOOKUP($B140,[1]RevReqInput!$B$20:$AK$197,U$6,FALSE)</f>
        <v>380990</v>
      </c>
      <c r="V140" s="205">
        <f>VLOOKUP($B140,[1]RevReqInput!$B$20:$AK$197,V$6,FALSE)</f>
        <v>11615.958531506849</v>
      </c>
      <c r="W140" s="205">
        <f>VLOOKUP($B140,[1]RevReqInput!$B$20:$AK$197,W$6,FALSE)</f>
        <v>3877.5996947147491</v>
      </c>
      <c r="X140" s="205">
        <f>VLOOKUP($B140,[1]RevReqInput!$B$20:$AK$197,X$6,FALSE)</f>
        <v>0</v>
      </c>
      <c r="Y140" s="205">
        <f>VLOOKUP($B140,[1]RevReqInput!$B$20:$AK$197,Y$6,FALSE)</f>
        <v>785699.21</v>
      </c>
      <c r="Z140" s="205">
        <f>VLOOKUP($B140,[1]RevReqInput!$B$20:$AK$197,Z$6,FALSE)</f>
        <v>0</v>
      </c>
      <c r="AA140" s="205">
        <f>VLOOKUP($B140,[1]RevReqInput!$B$20:$AK$197,AA$6,FALSE)</f>
        <v>0</v>
      </c>
      <c r="AB140" s="205">
        <f>VLOOKUP($B140,[1]RevReqInput!$B$20:$AK$197,AB$6,FALSE)</f>
        <v>0</v>
      </c>
      <c r="AC140" s="205">
        <f>VLOOKUP($B140,[1]RevReqInput!$B$20:$AK$197,AC$6,FALSE)</f>
        <v>0</v>
      </c>
      <c r="AD140" s="205">
        <f>VLOOKUP($B140,[1]RevReqInput!$B$20:$AK$197,AD$6,FALSE)</f>
        <v>0</v>
      </c>
      <c r="AE140" s="205">
        <f>VLOOKUP($B140,[1]RevReqInput!$B$20:$AK$197,AE$6,FALSE)</f>
        <v>0</v>
      </c>
      <c r="AF140" s="205">
        <f>VLOOKUP($B140,[1]RevReqInput!$B$20:$AK$197,AF$6,FALSE)</f>
        <v>0</v>
      </c>
      <c r="AG140" s="205">
        <f>VLOOKUP($B140,[1]RevReqInput!$B$20:$AK$197,AG$6,FALSE)</f>
        <v>0</v>
      </c>
      <c r="AH140" s="205">
        <f>VLOOKUP($B140,[1]RevReqInput!$B$20:$AK$197,AH$6,FALSE)</f>
        <v>0</v>
      </c>
      <c r="AI140" s="205">
        <f>VLOOKUP($B140,[1]RevReqInput!$B$20:$AK$197,AI$6,FALSE)</f>
        <v>5152.0209837872217</v>
      </c>
      <c r="AJ140" s="8">
        <f t="shared" si="36"/>
        <v>806514.7091615923</v>
      </c>
      <c r="AK140" s="8">
        <f t="shared" si="37"/>
        <v>806514.70916159218</v>
      </c>
      <c r="AL140">
        <f t="shared" si="66"/>
        <v>28</v>
      </c>
      <c r="AN140" s="8">
        <f>AJ140-RevReqSumR!W140</f>
        <v>0</v>
      </c>
      <c r="AO140" s="8">
        <f t="shared" si="53"/>
        <v>0</v>
      </c>
      <c r="AP140" s="8">
        <f t="shared" si="54"/>
        <v>0</v>
      </c>
      <c r="AQ140" s="8">
        <f t="shared" si="55"/>
        <v>0</v>
      </c>
      <c r="AR140" s="8">
        <f t="shared" si="56"/>
        <v>27310687.870000005</v>
      </c>
      <c r="AS140" s="8">
        <v>0</v>
      </c>
      <c r="AU140" s="8">
        <f t="shared" si="57"/>
        <v>380990</v>
      </c>
      <c r="AV140" s="8">
        <f t="shared" si="58"/>
        <v>30.97</v>
      </c>
      <c r="AW140" s="8">
        <f t="shared" si="59"/>
        <v>27691708.840000004</v>
      </c>
      <c r="AX140" s="8">
        <f t="shared" si="60"/>
        <v>0</v>
      </c>
      <c r="AZ140" s="8">
        <f t="shared" si="65"/>
        <v>14213184.937762605</v>
      </c>
      <c r="BA140" s="8">
        <f t="shared" si="65"/>
        <v>351906.23593872006</v>
      </c>
      <c r="BB140" s="8">
        <f t="shared" si="65"/>
        <v>13126617.666298682</v>
      </c>
      <c r="BC140" s="8">
        <f t="shared" si="61"/>
        <v>27691708.840000007</v>
      </c>
      <c r="BD140" s="8">
        <f t="shared" si="62"/>
        <v>0</v>
      </c>
      <c r="BF140" s="8">
        <f t="shared" si="46"/>
        <v>1067580.1691615924</v>
      </c>
      <c r="BG140" s="8">
        <f t="shared" si="47"/>
        <v>794728.83067850198</v>
      </c>
      <c r="BH140" s="8">
        <f t="shared" si="48"/>
        <v>0</v>
      </c>
      <c r="BI140" s="8">
        <f t="shared" si="49"/>
        <v>794728.83067850198</v>
      </c>
      <c r="BJ140" s="8">
        <f t="shared" si="50"/>
        <v>272851.3384830904</v>
      </c>
      <c r="BK140" s="8">
        <f t="shared" si="51"/>
        <v>0</v>
      </c>
      <c r="BL140" s="8">
        <f>BU140*WACC!$H$9/12</f>
        <v>77494.353659649903</v>
      </c>
      <c r="BM140" s="8">
        <f t="shared" si="38"/>
        <v>195356.98482344049</v>
      </c>
      <c r="BN140" s="8">
        <f t="shared" si="39"/>
        <v>80260.463644862291</v>
      </c>
      <c r="BO140" s="8">
        <f t="shared" si="40"/>
        <v>115096.5211785782</v>
      </c>
      <c r="BP140" s="8">
        <f>BU140*WACC!$H$10/12</f>
        <v>1570.1036818688435</v>
      </c>
      <c r="BQ140" s="8">
        <f t="shared" si="41"/>
        <v>113526.41749670936</v>
      </c>
      <c r="BR140" s="8"/>
      <c r="BS140" s="8">
        <f t="shared" si="42"/>
        <v>272851.3384830904</v>
      </c>
      <c r="BT140" s="8">
        <f t="shared" si="43"/>
        <v>272851.33848309022</v>
      </c>
      <c r="BU140" s="8">
        <f t="shared" si="44"/>
        <v>29475717.590000007</v>
      </c>
      <c r="BV140" s="8">
        <f>BU140*WACC!$H$11/12</f>
        <v>113524.82360403384</v>
      </c>
      <c r="BW140" s="8">
        <f t="shared" si="45"/>
        <v>-1.5938926755188731</v>
      </c>
    </row>
    <row r="141" spans="1:75" hidden="1" outlineLevel="1" x14ac:dyDescent="0.2">
      <c r="A141">
        <f t="shared" si="67"/>
        <v>2019</v>
      </c>
      <c r="B141" s="49">
        <v>43770</v>
      </c>
      <c r="C141" s="205">
        <f>VLOOKUP($B141,[1]RevReqInput!$B$20:$AK$197,C$6,FALSE)</f>
        <v>0</v>
      </c>
      <c r="D141" s="205">
        <f>VLOOKUP($B141,[1]RevReqInput!$B$20:$AK$197,D$6,FALSE)</f>
        <v>0</v>
      </c>
      <c r="E141" s="205">
        <f>VLOOKUP($B141,[1]RevReqInput!$B$20:$AK$197,E$6,FALSE)</f>
        <v>252850.80095633338</v>
      </c>
      <c r="F141" s="205">
        <f>VLOOKUP($B141,[1]RevReqInput!$B$20:$AK$197,F$6,FALSE)</f>
        <v>0</v>
      </c>
      <c r="G141" s="205">
        <f>VLOOKUP($B141,[1]RevReqInput!$B$20:$AK$197,G$6,FALSE)</f>
        <v>141.30095633333335</v>
      </c>
      <c r="H141" s="205">
        <f>VLOOKUP($B141,[1]RevReqInput!$B$20:$AK$197,H$6,FALSE)</f>
        <v>252709.50000000003</v>
      </c>
      <c r="I141" s="205">
        <f>VLOOKUP($B141,[1]RevReqInput!$B$20:$AK$197,I$6,FALSE)</f>
        <v>252510.27000000002</v>
      </c>
      <c r="J141" s="205">
        <f>VLOOKUP($B141,[1]RevReqInput!$B$20:$AK$197,J$6,FALSE)</f>
        <v>199.23000000000002</v>
      </c>
      <c r="K141" s="205">
        <f>VLOOKUP($B141,[1]RevReqInput!$B$20:$AK$197,K$6,FALSE)</f>
        <v>993501.73</v>
      </c>
      <c r="L141" s="205">
        <f>VLOOKUP($B141,[1]RevReqInput!$B$20:$AK$197,L$6,FALSE)</f>
        <v>0</v>
      </c>
      <c r="M141" s="205">
        <f>VLOOKUP($B141,[1]RevReqInput!$B$20:$AK$197,M$6,FALSE)</f>
        <v>252690.59000000003</v>
      </c>
      <c r="N141" s="205">
        <f>VLOOKUP($B141,[1]RevReqInput!$B$20:$AK$197,N$6,FALSE)</f>
        <v>740811.1399999999</v>
      </c>
      <c r="O141" s="205">
        <f>VLOOKUP($B141,[1]RevReqInput!$B$20:$AK$197,O$6,FALSE)</f>
        <v>49.879999999999995</v>
      </c>
      <c r="P141" s="205">
        <f>VLOOKUP($B141,[1]RevReqInput!$B$20:$AK$197,P$6,FALSE)</f>
        <v>26569876.729999989</v>
      </c>
      <c r="Q141" s="205">
        <f>VLOOKUP($B141,[1]RevReqInput!$B$20:$AK$197,Q$6,FALSE)</f>
        <v>26569926.609999988</v>
      </c>
      <c r="R141" s="205">
        <f>VLOOKUP($B141,[1]RevReqInput!$B$20:$AK$197,R$6,FALSE)</f>
        <v>324260</v>
      </c>
      <c r="S141" s="205">
        <f>VLOOKUP($B141,[1]RevReqInput!$B$20:$AK$197,S$6,FALSE)</f>
        <v>0</v>
      </c>
      <c r="T141" s="205">
        <f>VLOOKUP($B141,[1]RevReqInput!$B$20:$AK$197,T$6,FALSE)</f>
        <v>0</v>
      </c>
      <c r="U141" s="205">
        <f>VLOOKUP($B141,[1]RevReqInput!$B$20:$AK$197,U$6,FALSE)</f>
        <v>705250</v>
      </c>
      <c r="V141" s="205">
        <f>VLOOKUP($B141,[1]RevReqInput!$B$20:$AK$197,V$6,FALSE)</f>
        <v>3577.7122082191786</v>
      </c>
      <c r="W141" s="205">
        <f>VLOOKUP($B141,[1]RevReqInput!$B$20:$AK$197,W$6,FALSE)</f>
        <v>0</v>
      </c>
      <c r="X141" s="205">
        <f>VLOOKUP($B141,[1]RevReqInput!$B$20:$AK$197,X$6,FALSE)</f>
        <v>0</v>
      </c>
      <c r="Y141" s="205">
        <f>VLOOKUP($B141,[1]RevReqInput!$B$20:$AK$197,Y$6,FALSE)</f>
        <v>669241.73</v>
      </c>
      <c r="Z141" s="205">
        <f>VLOOKUP($B141,[1]RevReqInput!$B$20:$AK$197,Z$6,FALSE)</f>
        <v>0</v>
      </c>
      <c r="AA141" s="205">
        <f>VLOOKUP($B141,[1]RevReqInput!$B$20:$AK$197,AA$6,FALSE)</f>
        <v>0</v>
      </c>
      <c r="AB141" s="205">
        <f>VLOOKUP($B141,[1]RevReqInput!$B$20:$AK$197,AB$6,FALSE)</f>
        <v>0</v>
      </c>
      <c r="AC141" s="205">
        <f>VLOOKUP($B141,[1]RevReqInput!$B$20:$AK$197,AC$6,FALSE)</f>
        <v>0</v>
      </c>
      <c r="AD141" s="205">
        <f>VLOOKUP($B141,[1]RevReqInput!$B$20:$AK$197,AD$6,FALSE)</f>
        <v>0</v>
      </c>
      <c r="AE141" s="205">
        <f>VLOOKUP($B141,[1]RevReqInput!$B$20:$AK$197,AE$6,FALSE)</f>
        <v>0</v>
      </c>
      <c r="AF141" s="205">
        <f>VLOOKUP($B141,[1]RevReqInput!$B$20:$AK$197,AF$6,FALSE)</f>
        <v>0</v>
      </c>
      <c r="AG141" s="205">
        <f>VLOOKUP($B141,[1]RevReqInput!$B$20:$AK$197,AG$6,FALSE)</f>
        <v>0</v>
      </c>
      <c r="AH141" s="205">
        <f>VLOOKUP($B141,[1]RevReqInput!$B$20:$AK$197,AH$6,FALSE)</f>
        <v>0</v>
      </c>
      <c r="AI141" s="205">
        <f>VLOOKUP($B141,[1]RevReqInput!$B$20:$AK$197,AI$6,FALSE)</f>
        <v>5152.0209837872217</v>
      </c>
      <c r="AJ141" s="8">
        <f t="shared" si="36"/>
        <v>678112.76414833975</v>
      </c>
      <c r="AK141" s="8">
        <f t="shared" si="37"/>
        <v>678112.76414833975</v>
      </c>
      <c r="AL141">
        <f t="shared" si="66"/>
        <v>28.2</v>
      </c>
      <c r="AN141" s="8">
        <f>AJ141-RevReqSumR!W141</f>
        <v>0</v>
      </c>
      <c r="AO141" s="8">
        <f t="shared" si="53"/>
        <v>0</v>
      </c>
      <c r="AP141" s="8">
        <f t="shared" si="54"/>
        <v>0</v>
      </c>
      <c r="AQ141" s="8">
        <f t="shared" si="55"/>
        <v>0</v>
      </c>
      <c r="AR141" s="8">
        <f t="shared" si="56"/>
        <v>26569876.729999989</v>
      </c>
      <c r="AS141" s="8">
        <v>0</v>
      </c>
      <c r="AU141" s="8">
        <f t="shared" si="57"/>
        <v>705250</v>
      </c>
      <c r="AV141" s="8">
        <f t="shared" si="58"/>
        <v>49.879999999999995</v>
      </c>
      <c r="AW141" s="8">
        <f t="shared" si="59"/>
        <v>27275176.609999988</v>
      </c>
      <c r="AX141" s="8">
        <f t="shared" si="60"/>
        <v>0</v>
      </c>
      <c r="AZ141" s="8">
        <f t="shared" si="65"/>
        <v>13999393.522731647</v>
      </c>
      <c r="BA141" s="8">
        <f t="shared" si="65"/>
        <v>346612.94435987988</v>
      </c>
      <c r="BB141" s="8">
        <f t="shared" si="65"/>
        <v>12929170.142908463</v>
      </c>
      <c r="BC141" s="8">
        <f t="shared" si="61"/>
        <v>27275176.609999992</v>
      </c>
      <c r="BD141" s="8">
        <f t="shared" si="62"/>
        <v>0</v>
      </c>
      <c r="BF141" s="8">
        <f t="shared" si="46"/>
        <v>930822.26414833975</v>
      </c>
      <c r="BG141" s="8">
        <f t="shared" si="47"/>
        <v>674393.75098378723</v>
      </c>
      <c r="BH141" s="8">
        <f t="shared" si="48"/>
        <v>0</v>
      </c>
      <c r="BI141" s="8">
        <f t="shared" si="49"/>
        <v>674393.75098378723</v>
      </c>
      <c r="BJ141" s="8">
        <f t="shared" si="50"/>
        <v>256428.51316455251</v>
      </c>
      <c r="BK141" s="8">
        <f t="shared" si="51"/>
        <v>0</v>
      </c>
      <c r="BL141" s="8">
        <f>BU141*WACC!$H$9/12</f>
        <v>72804.031716434067</v>
      </c>
      <c r="BM141" s="8">
        <f t="shared" si="38"/>
        <v>183624.48144811846</v>
      </c>
      <c r="BN141" s="8">
        <f t="shared" si="39"/>
        <v>75440.281958144988</v>
      </c>
      <c r="BO141" s="8">
        <f t="shared" si="40"/>
        <v>108184.19948997347</v>
      </c>
      <c r="BP141" s="8">
        <f>BU141*WACC!$H$10/12</f>
        <v>1475.0736389764681</v>
      </c>
      <c r="BQ141" s="8">
        <f t="shared" si="41"/>
        <v>106709.12585099701</v>
      </c>
      <c r="BR141" s="8"/>
      <c r="BS141" s="8">
        <f t="shared" si="42"/>
        <v>256428.51316455251</v>
      </c>
      <c r="BT141" s="8">
        <f t="shared" si="43"/>
        <v>256428.51316455257</v>
      </c>
      <c r="BU141" s="8">
        <f t="shared" si="44"/>
        <v>27691708.840000004</v>
      </c>
      <c r="BV141" s="8">
        <f>BU141*WACC!$H$11/12</f>
        <v>106653.76853867678</v>
      </c>
      <c r="BW141" s="8">
        <f t="shared" si="45"/>
        <v>-55.357312320222263</v>
      </c>
    </row>
    <row r="142" spans="1:75" hidden="1" outlineLevel="1" x14ac:dyDescent="0.2">
      <c r="A142">
        <f t="shared" si="67"/>
        <v>2019</v>
      </c>
      <c r="B142" s="49">
        <v>43800</v>
      </c>
      <c r="C142" s="205">
        <f>VLOOKUP($B142,[1]RevReqInput!$B$20:$AK$197,C$6,FALSE)</f>
        <v>0</v>
      </c>
      <c r="D142" s="205">
        <f>VLOOKUP($B142,[1]RevReqInput!$B$20:$AK$197,D$6,FALSE)</f>
        <v>0</v>
      </c>
      <c r="E142" s="205">
        <f>VLOOKUP($B142,[1]RevReqInput!$B$20:$AK$197,E$6,FALSE)</f>
        <v>245992.34093549999</v>
      </c>
      <c r="F142" s="205">
        <f>VLOOKUP($B142,[1]RevReqInput!$B$20:$AK$197,F$6,FALSE)</f>
        <v>0</v>
      </c>
      <c r="G142" s="205">
        <f>VLOOKUP($B142,[1]RevReqInput!$B$20:$AK$197,G$6,FALSE)</f>
        <v>117.28093550000001</v>
      </c>
      <c r="H142" s="205">
        <f>VLOOKUP($B142,[1]RevReqInput!$B$20:$AK$197,H$6,FALSE)</f>
        <v>245875.06</v>
      </c>
      <c r="I142" s="205">
        <f>VLOOKUP($B142,[1]RevReqInput!$B$20:$AK$197,I$6,FALSE)</f>
        <v>245709.7</v>
      </c>
      <c r="J142" s="205">
        <f>VLOOKUP($B142,[1]RevReqInput!$B$20:$AK$197,J$6,FALSE)</f>
        <v>165.35999999999927</v>
      </c>
      <c r="K142" s="205">
        <f>VLOOKUP($B142,[1]RevReqInput!$B$20:$AK$197,K$6,FALSE)</f>
        <v>794861.37</v>
      </c>
      <c r="L142" s="205">
        <f>VLOOKUP($B142,[1]RevReqInput!$B$20:$AK$197,L$6,FALSE)</f>
        <v>0</v>
      </c>
      <c r="M142" s="205">
        <f>VLOOKUP($B142,[1]RevReqInput!$B$20:$AK$197,M$6,FALSE)</f>
        <v>245910.6</v>
      </c>
      <c r="N142" s="205">
        <f>VLOOKUP($B142,[1]RevReqInput!$B$20:$AK$197,N$6,FALSE)</f>
        <v>548950.7699999999</v>
      </c>
      <c r="O142" s="205">
        <f>VLOOKUP($B142,[1]RevReqInput!$B$20:$AK$197,O$6,FALSE)</f>
        <v>14.34</v>
      </c>
      <c r="P142" s="205">
        <f>VLOOKUP($B142,[1]RevReqInput!$B$20:$AK$197,P$6,FALSE)</f>
        <v>26020925.960000008</v>
      </c>
      <c r="Q142" s="205">
        <f>VLOOKUP($B142,[1]RevReqInput!$B$20:$AK$197,Q$6,FALSE)</f>
        <v>26020940.300000008</v>
      </c>
      <c r="R142" s="205">
        <f>VLOOKUP($B142,[1]RevReqInput!$B$20:$AK$197,R$6,FALSE)</f>
        <v>259625</v>
      </c>
      <c r="S142" s="205">
        <f>VLOOKUP($B142,[1]RevReqInput!$B$20:$AK$197,S$6,FALSE)</f>
        <v>0</v>
      </c>
      <c r="T142" s="205">
        <f>VLOOKUP($B142,[1]RevReqInput!$B$20:$AK$197,T$6,FALSE)</f>
        <v>0</v>
      </c>
      <c r="U142" s="205">
        <f>VLOOKUP($B142,[1]RevReqInput!$B$20:$AK$197,U$6,FALSE)</f>
        <v>964875</v>
      </c>
      <c r="V142" s="205">
        <f>VLOOKUP($B142,[1]RevReqInput!$B$20:$AK$197,V$6,FALSE)</f>
        <v>6733.6872945205478</v>
      </c>
      <c r="W142" s="205">
        <f>VLOOKUP($B142,[1]RevReqInput!$B$20:$AK$197,W$6,FALSE)</f>
        <v>0</v>
      </c>
      <c r="X142" s="205">
        <f>VLOOKUP($B142,[1]RevReqInput!$B$20:$AK$197,X$6,FALSE)</f>
        <v>0</v>
      </c>
      <c r="Y142" s="205">
        <f>VLOOKUP($B142,[1]RevReqInput!$B$20:$AK$197,Y$6,FALSE)</f>
        <v>535263.5</v>
      </c>
      <c r="Z142" s="205">
        <f>VLOOKUP($B142,[1]RevReqInput!$B$20:$AK$197,Z$6,FALSE)</f>
        <v>0</v>
      </c>
      <c r="AA142" s="205">
        <f>VLOOKUP($B142,[1]RevReqInput!$B$20:$AK$197,AA$6,FALSE)</f>
        <v>0</v>
      </c>
      <c r="AB142" s="205">
        <f>VLOOKUP($B142,[1]RevReqInput!$B$20:$AK$197,AB$6,FALSE)</f>
        <v>0</v>
      </c>
      <c r="AC142" s="205">
        <f>VLOOKUP($B142,[1]RevReqInput!$B$20:$AK$197,AC$6,FALSE)</f>
        <v>0</v>
      </c>
      <c r="AD142" s="205">
        <f>VLOOKUP($B142,[1]RevReqInput!$B$20:$AK$197,AD$6,FALSE)</f>
        <v>0</v>
      </c>
      <c r="AE142" s="205">
        <f>VLOOKUP($B142,[1]RevReqInput!$B$20:$AK$197,AE$6,FALSE)</f>
        <v>0</v>
      </c>
      <c r="AF142" s="205">
        <f>VLOOKUP($B142,[1]RevReqInput!$B$20:$AK$197,AF$6,FALSE)</f>
        <v>0</v>
      </c>
      <c r="AG142" s="205">
        <f>VLOOKUP($B142,[1]RevReqInput!$B$20:$AK$197,AG$6,FALSE)</f>
        <v>0</v>
      </c>
      <c r="AH142" s="205">
        <f>VLOOKUP($B142,[1]RevReqInput!$B$20:$AK$197,AH$6,FALSE)</f>
        <v>0</v>
      </c>
      <c r="AI142" s="205">
        <f>VLOOKUP($B142,[1]RevReqInput!$B$20:$AK$197,AI$6,FALSE)</f>
        <v>5152.0209837872217</v>
      </c>
      <c r="AJ142" s="8">
        <f t="shared" si="36"/>
        <v>547266.48921380762</v>
      </c>
      <c r="AK142" s="8">
        <f t="shared" si="37"/>
        <v>547266.48921380786</v>
      </c>
      <c r="AL142">
        <f t="shared" si="66"/>
        <v>28.4</v>
      </c>
      <c r="AN142" s="8">
        <f>AJ142-RevReqSumR!W142</f>
        <v>0</v>
      </c>
      <c r="AO142" s="8">
        <f t="shared" si="53"/>
        <v>0</v>
      </c>
      <c r="AP142" s="8">
        <f t="shared" si="54"/>
        <v>0</v>
      </c>
      <c r="AQ142" s="8">
        <f t="shared" si="55"/>
        <v>0</v>
      </c>
      <c r="AR142" s="8">
        <f t="shared" si="56"/>
        <v>26020925.960000008</v>
      </c>
      <c r="AS142" s="8">
        <v>0</v>
      </c>
      <c r="AU142" s="8">
        <f t="shared" si="57"/>
        <v>964875</v>
      </c>
      <c r="AV142" s="8">
        <f t="shared" si="58"/>
        <v>14.34</v>
      </c>
      <c r="AW142" s="8">
        <f t="shared" si="59"/>
        <v>26985815.300000008</v>
      </c>
      <c r="AX142" s="8">
        <f t="shared" si="60"/>
        <v>0</v>
      </c>
      <c r="AZ142" s="8">
        <f t="shared" si="65"/>
        <v>13850874.489954507</v>
      </c>
      <c r="BA142" s="8">
        <f t="shared" si="65"/>
        <v>342935.7408324001</v>
      </c>
      <c r="BB142" s="8">
        <f t="shared" si="65"/>
        <v>12792005.069213104</v>
      </c>
      <c r="BC142" s="8">
        <f t="shared" si="61"/>
        <v>26985815.300000012</v>
      </c>
      <c r="BD142" s="8">
        <f t="shared" si="62"/>
        <v>0</v>
      </c>
      <c r="BF142" s="8">
        <f t="shared" si="46"/>
        <v>793141.54921380756</v>
      </c>
      <c r="BG142" s="8">
        <f t="shared" si="47"/>
        <v>540415.52098378725</v>
      </c>
      <c r="BH142" s="8">
        <f t="shared" si="48"/>
        <v>0</v>
      </c>
      <c r="BI142" s="8">
        <f t="shared" si="49"/>
        <v>540415.52098378725</v>
      </c>
      <c r="BJ142" s="8">
        <f t="shared" si="50"/>
        <v>252726.02823002031</v>
      </c>
      <c r="BK142" s="8">
        <f t="shared" si="51"/>
        <v>0</v>
      </c>
      <c r="BL142" s="8">
        <f>BU142*WACC!$H$9/12</f>
        <v>71708.930440487005</v>
      </c>
      <c r="BM142" s="8">
        <f t="shared" si="38"/>
        <v>181017.09778953332</v>
      </c>
      <c r="BN142" s="8">
        <f t="shared" si="39"/>
        <v>74369.064455851869</v>
      </c>
      <c r="BO142" s="8">
        <f t="shared" si="40"/>
        <v>106648.03333368145</v>
      </c>
      <c r="BP142" s="8">
        <f>BU142*WACC!$H$10/12</f>
        <v>1452.8859251084966</v>
      </c>
      <c r="BQ142" s="8">
        <f t="shared" si="41"/>
        <v>105195.14740857296</v>
      </c>
      <c r="BR142" s="8"/>
      <c r="BS142" s="8">
        <f t="shared" si="42"/>
        <v>252726.02823002031</v>
      </c>
      <c r="BT142" s="8">
        <f t="shared" si="43"/>
        <v>252726.02823002054</v>
      </c>
      <c r="BU142" s="8">
        <f t="shared" si="44"/>
        <v>27275176.609999988</v>
      </c>
      <c r="BV142" s="8">
        <f>BU142*WACC!$H$11/12</f>
        <v>105049.50741113127</v>
      </c>
      <c r="BW142" s="8">
        <f t="shared" si="45"/>
        <v>-145.63999744168541</v>
      </c>
    </row>
    <row r="143" spans="1:75" hidden="1" outlineLevel="1" x14ac:dyDescent="0.2">
      <c r="A143">
        <f t="shared" si="67"/>
        <v>2020</v>
      </c>
      <c r="B143" s="49">
        <v>43831</v>
      </c>
      <c r="C143" s="205">
        <f>VLOOKUP($B143,[1]RevReqInput!$B$20:$AK$197,C$6,FALSE)</f>
        <v>0</v>
      </c>
      <c r="D143" s="205">
        <f>VLOOKUP($B143,[1]RevReqInput!$B$20:$AK$197,D$6,FALSE)</f>
        <v>0</v>
      </c>
      <c r="E143" s="205">
        <f>VLOOKUP($B143,[1]RevReqInput!$B$20:$AK$197,E$6,FALSE)</f>
        <v>240901.49745408323</v>
      </c>
      <c r="F143" s="205">
        <f>VLOOKUP($B143,[1]RevReqInput!$B$20:$AK$197,F$6,FALSE)</f>
        <v>0</v>
      </c>
      <c r="G143" s="205">
        <f>VLOOKUP($B143,[1]RevReqInput!$B$20:$AK$197,G$6,FALSE)</f>
        <v>98.627454083333348</v>
      </c>
      <c r="H143" s="205">
        <f>VLOOKUP($B143,[1]RevReqInput!$B$20:$AK$197,H$6,FALSE)</f>
        <v>240802.86999999991</v>
      </c>
      <c r="I143" s="205">
        <f>VLOOKUP($B143,[1]RevReqInput!$B$20:$AK$197,I$6,FALSE)</f>
        <v>240663.80999999991</v>
      </c>
      <c r="J143" s="205">
        <f>VLOOKUP($B143,[1]RevReqInput!$B$20:$AK$197,J$6,FALSE)</f>
        <v>139.05999999999997</v>
      </c>
      <c r="K143" s="205">
        <f>VLOOKUP($B143,[1]RevReqInput!$B$20:$AK$197,K$6,FALSE)</f>
        <v>494617.79</v>
      </c>
      <c r="L143" s="205">
        <f>VLOOKUP($B143,[1]RevReqInput!$B$20:$AK$197,L$6,FALSE)</f>
        <v>0</v>
      </c>
      <c r="M143" s="205">
        <f>VLOOKUP($B143,[1]RevReqInput!$B$20:$AK$197,M$6,FALSE)</f>
        <v>240678.17999999991</v>
      </c>
      <c r="N143" s="205">
        <f>VLOOKUP($B143,[1]RevReqInput!$B$20:$AK$197,N$6,FALSE)</f>
        <v>253939.61000000007</v>
      </c>
      <c r="O143" s="205">
        <f>VLOOKUP($B143,[1]RevReqInput!$B$20:$AK$197,O$6,FALSE)</f>
        <v>134.28</v>
      </c>
      <c r="P143" s="205">
        <f>VLOOKUP($B143,[1]RevReqInput!$B$20:$AK$197,P$6,FALSE)</f>
        <v>25766109.40000001</v>
      </c>
      <c r="Q143" s="205">
        <f>VLOOKUP($B143,[1]RevReqInput!$B$20:$AK$197,Q$6,FALSE)</f>
        <v>25766243.680000011</v>
      </c>
      <c r="R143" s="205">
        <f>VLOOKUP($B143,[1]RevReqInput!$B$20:$AK$197,R$6,FALSE)</f>
        <v>161820</v>
      </c>
      <c r="S143" s="205">
        <f>VLOOKUP($B143,[1]RevReqInput!$B$20:$AK$197,S$6,FALSE)</f>
        <v>964875</v>
      </c>
      <c r="T143" s="205">
        <f>VLOOKUP($B143,[1]RevReqInput!$B$20:$AK$197,T$6,FALSE)</f>
        <v>0</v>
      </c>
      <c r="U143" s="205">
        <f>VLOOKUP($B143,[1]RevReqInput!$B$20:$AK$197,U$6,FALSE)</f>
        <v>161820</v>
      </c>
      <c r="V143" s="205">
        <f>VLOOKUP($B143,[1]RevReqInput!$B$20:$AK$197,V$6,FALSE)</f>
        <v>8860.0180191780819</v>
      </c>
      <c r="W143" s="205">
        <f>VLOOKUP($B143,[1]RevReqInput!$B$20:$AK$197,W$6,FALSE)</f>
        <v>3742.8911519640255</v>
      </c>
      <c r="X143" s="205">
        <f>VLOOKUP($B143,[1]RevReqInput!$B$20:$AK$197,X$6,FALSE)</f>
        <v>0</v>
      </c>
      <c r="Y143" s="205">
        <f>VLOOKUP($B143,[1]RevReqInput!$B$20:$AK$197,Y$6,FALSE)</f>
        <v>333078.68</v>
      </c>
      <c r="Z143" s="205">
        <f>VLOOKUP($B143,[1]RevReqInput!$B$20:$AK$197,Z$6,FALSE)</f>
        <v>0</v>
      </c>
      <c r="AA143" s="205">
        <f>VLOOKUP($B143,[1]RevReqInput!$B$20:$AK$197,AA$6,FALSE)</f>
        <v>0</v>
      </c>
      <c r="AB143" s="205">
        <f>VLOOKUP($B143,[1]RevReqInput!$B$20:$AK$197,AB$6,FALSE)</f>
        <v>0</v>
      </c>
      <c r="AC143" s="205">
        <f>VLOOKUP($B143,[1]RevReqInput!$B$20:$AK$197,AC$6,FALSE)</f>
        <v>0</v>
      </c>
      <c r="AD143" s="205">
        <f>VLOOKUP($B143,[1]RevReqInput!$B$20:$AK$197,AD$6,FALSE)</f>
        <v>0</v>
      </c>
      <c r="AE143" s="205">
        <f>VLOOKUP($B143,[1]RevReqInput!$B$20:$AK$197,AE$6,FALSE)</f>
        <v>0</v>
      </c>
      <c r="AF143" s="205">
        <f>VLOOKUP($B143,[1]RevReqInput!$B$20:$AK$197,AF$6,FALSE)</f>
        <v>0</v>
      </c>
      <c r="AG143" s="205">
        <f>VLOOKUP($B143,[1]RevReqInput!$B$20:$AK$197,AG$6,FALSE)</f>
        <v>0</v>
      </c>
      <c r="AH143" s="205">
        <f>VLOOKUP($B143,[1]RevReqInput!$B$20:$AK$197,AH$6,FALSE)</f>
        <v>0</v>
      </c>
      <c r="AI143" s="205">
        <f>VLOOKUP($B143,[1]RevReqInput!$B$20:$AK$197,AI$6,FALSE)</f>
        <v>5152.0209837872217</v>
      </c>
      <c r="AJ143" s="8">
        <f t="shared" si="36"/>
        <v>350932.23760901263</v>
      </c>
      <c r="AK143" s="8">
        <f t="shared" si="37"/>
        <v>350932.23760901263</v>
      </c>
      <c r="AL143">
        <f t="shared" si="66"/>
        <v>28.6</v>
      </c>
      <c r="AN143" s="8">
        <f>AJ143-RevReqSumR!W143</f>
        <v>0</v>
      </c>
      <c r="AO143" s="8">
        <f t="shared" si="53"/>
        <v>0</v>
      </c>
      <c r="AP143" s="8">
        <f t="shared" si="54"/>
        <v>0</v>
      </c>
      <c r="AQ143" s="8">
        <f t="shared" si="55"/>
        <v>0</v>
      </c>
      <c r="AR143" s="8">
        <f t="shared" si="56"/>
        <v>25766109.40000001</v>
      </c>
      <c r="AS143" s="8">
        <v>0</v>
      </c>
      <c r="AU143" s="8">
        <f t="shared" si="57"/>
        <v>161820</v>
      </c>
      <c r="AV143" s="8">
        <f t="shared" si="58"/>
        <v>134.28</v>
      </c>
      <c r="AW143" s="8">
        <f t="shared" si="59"/>
        <v>25928063.680000011</v>
      </c>
      <c r="AX143" s="8">
        <f t="shared" si="60"/>
        <v>0</v>
      </c>
      <c r="AZ143" s="8">
        <f t="shared" si="65"/>
        <v>13307967.604715208</v>
      </c>
      <c r="BA143" s="8">
        <f t="shared" si="65"/>
        <v>329493.83324544015</v>
      </c>
      <c r="BB143" s="8">
        <f t="shared" si="65"/>
        <v>12290602.242039364</v>
      </c>
      <c r="BC143" s="8">
        <f t="shared" si="61"/>
        <v>25928063.680000011</v>
      </c>
      <c r="BD143" s="8">
        <f t="shared" si="62"/>
        <v>0</v>
      </c>
      <c r="BF143" s="8">
        <f t="shared" si="46"/>
        <v>591735.10760901251</v>
      </c>
      <c r="BG143" s="8">
        <f t="shared" si="47"/>
        <v>341973.59213575121</v>
      </c>
      <c r="BH143" s="8">
        <f t="shared" si="48"/>
        <v>0</v>
      </c>
      <c r="BI143" s="8">
        <f t="shared" si="49"/>
        <v>341973.59213575121</v>
      </c>
      <c r="BJ143" s="8">
        <f t="shared" si="50"/>
        <v>249761.5154732613</v>
      </c>
      <c r="BK143" s="8">
        <f t="shared" si="51"/>
        <v>0</v>
      </c>
      <c r="BL143" s="8">
        <f>BU143*WACC!$H$9/12</f>
        <v>70948.173128164082</v>
      </c>
      <c r="BM143" s="8">
        <f t="shared" si="38"/>
        <v>178813.34234509722</v>
      </c>
      <c r="BN143" s="8">
        <f t="shared" si="39"/>
        <v>73463.673569059742</v>
      </c>
      <c r="BO143" s="8">
        <f t="shared" si="40"/>
        <v>105349.66877603748</v>
      </c>
      <c r="BP143" s="8">
        <f>BU143*WACC!$H$10/12</f>
        <v>1437.4723136558105</v>
      </c>
      <c r="BQ143" s="8">
        <f t="shared" si="41"/>
        <v>103912.19646238166</v>
      </c>
      <c r="BR143" s="8"/>
      <c r="BS143" s="8">
        <f t="shared" si="42"/>
        <v>249761.5154732613</v>
      </c>
      <c r="BT143" s="8">
        <f t="shared" si="43"/>
        <v>249761.5154732613</v>
      </c>
      <c r="BU143" s="8">
        <f t="shared" si="44"/>
        <v>26985815.300000008</v>
      </c>
      <c r="BV143" s="8">
        <f>BU143*WACC!$H$11/12</f>
        <v>103935.04118735647</v>
      </c>
      <c r="BW143" s="8">
        <f t="shared" si="45"/>
        <v>22.844724974813289</v>
      </c>
    </row>
    <row r="144" spans="1:75" hidden="1" outlineLevel="1" x14ac:dyDescent="0.2">
      <c r="A144">
        <f t="shared" si="67"/>
        <v>2020</v>
      </c>
      <c r="B144" s="49">
        <v>43862</v>
      </c>
      <c r="C144" s="205">
        <f>VLOOKUP($B144,[1]RevReqInput!$B$20:$AK$197,C$6,FALSE)</f>
        <v>0</v>
      </c>
      <c r="D144" s="205">
        <f>VLOOKUP($B144,[1]RevReqInput!$B$20:$AK$197,D$6,FALSE)</f>
        <v>0</v>
      </c>
      <c r="E144" s="205">
        <f>VLOOKUP($B144,[1]RevReqInput!$B$20:$AK$197,E$6,FALSE)</f>
        <v>238551.61354133341</v>
      </c>
      <c r="F144" s="205">
        <f>VLOOKUP($B144,[1]RevReqInput!$B$20:$AK$197,F$6,FALSE)</f>
        <v>0</v>
      </c>
      <c r="G144" s="205">
        <f>VLOOKUP($B144,[1]RevReqInput!$B$20:$AK$197,G$6,FALSE)</f>
        <v>94.963541333333339</v>
      </c>
      <c r="H144" s="205">
        <f>VLOOKUP($B144,[1]RevReqInput!$B$20:$AK$197,H$6,FALSE)</f>
        <v>238456.65000000008</v>
      </c>
      <c r="I144" s="205">
        <f>VLOOKUP($B144,[1]RevReqInput!$B$20:$AK$197,I$6,FALSE)</f>
        <v>238322.75000000009</v>
      </c>
      <c r="J144" s="205">
        <f>VLOOKUP($B144,[1]RevReqInput!$B$20:$AK$197,J$6,FALSE)</f>
        <v>133.900000000001</v>
      </c>
      <c r="K144" s="205">
        <f>VLOOKUP($B144,[1]RevReqInput!$B$20:$AK$197,K$6,FALSE)</f>
        <v>438425</v>
      </c>
      <c r="L144" s="205">
        <f>VLOOKUP($B144,[1]RevReqInput!$B$20:$AK$197,L$6,FALSE)</f>
        <v>0</v>
      </c>
      <c r="M144" s="205">
        <f>VLOOKUP($B144,[1]RevReqInput!$B$20:$AK$197,M$6,FALSE)</f>
        <v>237810.33000000005</v>
      </c>
      <c r="N144" s="205">
        <f>VLOOKUP($B144,[1]RevReqInput!$B$20:$AK$197,N$6,FALSE)</f>
        <v>200614.66999999998</v>
      </c>
      <c r="O144" s="205">
        <f>VLOOKUP($B144,[1]RevReqInput!$B$20:$AK$197,O$6,FALSE)</f>
        <v>780.59999999999991</v>
      </c>
      <c r="P144" s="205">
        <f>VLOOKUP($B144,[1]RevReqInput!$B$20:$AK$197,P$6,FALSE)</f>
        <v>25565494.73</v>
      </c>
      <c r="Q144" s="205">
        <f>VLOOKUP($B144,[1]RevReqInput!$B$20:$AK$197,Q$6,FALSE)</f>
        <v>25566275.330000006</v>
      </c>
      <c r="R144" s="205">
        <f>VLOOKUP($B144,[1]RevReqInput!$B$20:$AK$197,R$6,FALSE)</f>
        <v>143065</v>
      </c>
      <c r="S144" s="205">
        <f>VLOOKUP($B144,[1]RevReqInput!$B$20:$AK$197,S$6,FALSE)</f>
        <v>0</v>
      </c>
      <c r="T144" s="205">
        <f>VLOOKUP($B144,[1]RevReqInput!$B$20:$AK$197,T$6,FALSE)</f>
        <v>0</v>
      </c>
      <c r="U144" s="205">
        <f>VLOOKUP($B144,[1]RevReqInput!$B$20:$AK$197,U$6,FALSE)</f>
        <v>304885</v>
      </c>
      <c r="V144" s="205">
        <f>VLOOKUP($B144,[1]RevReqInput!$B$20:$AK$197,V$6,FALSE)</f>
        <v>1471.9517246575342</v>
      </c>
      <c r="W144" s="205">
        <f>VLOOKUP($B144,[1]RevReqInput!$B$20:$AK$197,W$6,FALSE)</f>
        <v>0</v>
      </c>
      <c r="X144" s="205">
        <f>VLOOKUP($B144,[1]RevReqInput!$B$20:$AK$197,X$6,FALSE)</f>
        <v>0</v>
      </c>
      <c r="Y144" s="205">
        <f>VLOOKUP($B144,[1]RevReqInput!$B$20:$AK$197,Y$6,FALSE)</f>
        <v>295360</v>
      </c>
      <c r="Z144" s="205">
        <f>VLOOKUP($B144,[1]RevReqInput!$B$20:$AK$197,Z$6,FALSE)</f>
        <v>0</v>
      </c>
      <c r="AA144" s="205">
        <f>VLOOKUP($B144,[1]RevReqInput!$B$20:$AK$197,AA$6,FALSE)</f>
        <v>0</v>
      </c>
      <c r="AB144" s="205">
        <f>VLOOKUP($B144,[1]RevReqInput!$B$20:$AK$197,AB$6,FALSE)</f>
        <v>0</v>
      </c>
      <c r="AC144" s="205">
        <f>VLOOKUP($B144,[1]RevReqInput!$B$20:$AK$197,AC$6,FALSE)</f>
        <v>0</v>
      </c>
      <c r="AD144" s="205">
        <f>VLOOKUP($B144,[1]RevReqInput!$B$20:$AK$197,AD$6,FALSE)</f>
        <v>0</v>
      </c>
      <c r="AE144" s="205">
        <f>VLOOKUP($B144,[1]RevReqInput!$B$20:$AK$197,AE$6,FALSE)</f>
        <v>0</v>
      </c>
      <c r="AF144" s="205">
        <f>VLOOKUP($B144,[1]RevReqInput!$B$20:$AK$197,AF$6,FALSE)</f>
        <v>0</v>
      </c>
      <c r="AG144" s="205">
        <f>VLOOKUP($B144,[1]RevReqInput!$B$20:$AK$197,AG$6,FALSE)</f>
        <v>0</v>
      </c>
      <c r="AH144" s="205">
        <f>VLOOKUP($B144,[1]RevReqInput!$B$20:$AK$197,AH$6,FALSE)</f>
        <v>0</v>
      </c>
      <c r="AI144" s="205">
        <f>VLOOKUP($B144,[1]RevReqInput!$B$20:$AK$197,AI$6,FALSE)</f>
        <v>5152.0209837872217</v>
      </c>
      <c r="AJ144" s="8">
        <f t="shared" ref="AJ144:AJ207" si="68">E144-H144-K144-L144+M144+N144-T144+V144+W144-X144+Y144+AA144+AH144+AI144</f>
        <v>302078.93624977808</v>
      </c>
      <c r="AK144" s="8">
        <f t="shared" ref="AK144:AK207" si="69">F144+G144-T144+V144+W144-X144+Y144+AA144+AH144+AI144</f>
        <v>302078.93624977808</v>
      </c>
      <c r="AL144">
        <f t="shared" si="66"/>
        <v>28.8</v>
      </c>
      <c r="AN144" s="8">
        <f>AJ144-RevReqSumR!W144</f>
        <v>0</v>
      </c>
      <c r="AO144" s="8">
        <f t="shared" si="53"/>
        <v>0</v>
      </c>
      <c r="AP144" s="8">
        <f t="shared" si="54"/>
        <v>0</v>
      </c>
      <c r="AQ144" s="8">
        <f t="shared" si="55"/>
        <v>0</v>
      </c>
      <c r="AR144" s="8">
        <f t="shared" si="56"/>
        <v>25565494.73</v>
      </c>
      <c r="AS144" s="8">
        <v>0</v>
      </c>
      <c r="AU144" s="8">
        <f t="shared" si="57"/>
        <v>304885</v>
      </c>
      <c r="AV144" s="8">
        <f t="shared" si="58"/>
        <v>780.59999999999991</v>
      </c>
      <c r="AW144" s="8">
        <f t="shared" si="59"/>
        <v>25871160.330000002</v>
      </c>
      <c r="AX144" s="8">
        <f t="shared" si="60"/>
        <v>0</v>
      </c>
      <c r="AZ144" s="8">
        <f t="shared" si="65"/>
        <v>13278761.106777454</v>
      </c>
      <c r="BA144" s="8">
        <f t="shared" si="65"/>
        <v>328770.70547364006</v>
      </c>
      <c r="BB144" s="8">
        <f t="shared" si="65"/>
        <v>12263628.517748911</v>
      </c>
      <c r="BC144" s="8">
        <f t="shared" si="61"/>
        <v>25871160.330000006</v>
      </c>
      <c r="BD144" s="8">
        <f t="shared" si="62"/>
        <v>0</v>
      </c>
      <c r="BF144" s="8">
        <f t="shared" si="46"/>
        <v>540535.58624977816</v>
      </c>
      <c r="BG144" s="8">
        <f t="shared" si="47"/>
        <v>300512.0209837872</v>
      </c>
      <c r="BH144" s="8">
        <f t="shared" si="48"/>
        <v>0</v>
      </c>
      <c r="BI144" s="8">
        <f t="shared" si="49"/>
        <v>300512.0209837872</v>
      </c>
      <c r="BJ144" s="8">
        <f t="shared" si="50"/>
        <v>240023.56526599097</v>
      </c>
      <c r="BK144" s="8">
        <f t="shared" si="51"/>
        <v>0</v>
      </c>
      <c r="BL144" s="8">
        <f>BU144*WACC!$H$9/12</f>
        <v>68167.247511202804</v>
      </c>
      <c r="BM144" s="8">
        <f t="shared" si="38"/>
        <v>171856.31775478815</v>
      </c>
      <c r="BN144" s="8">
        <f t="shared" si="39"/>
        <v>70605.449586377159</v>
      </c>
      <c r="BO144" s="8">
        <f t="shared" si="40"/>
        <v>101250.86816841099</v>
      </c>
      <c r="BP144" s="8">
        <f>BU144*WACC!$H$10/12</f>
        <v>1381.1283176871366</v>
      </c>
      <c r="BQ144" s="8">
        <f t="shared" si="41"/>
        <v>99869.739850723854</v>
      </c>
      <c r="BR144" s="8"/>
      <c r="BS144" s="8">
        <f t="shared" si="42"/>
        <v>240023.56526599097</v>
      </c>
      <c r="BT144" s="8">
        <f t="shared" si="43"/>
        <v>240023.56526599094</v>
      </c>
      <c r="BU144" s="8">
        <f t="shared" si="44"/>
        <v>25928063.680000011</v>
      </c>
      <c r="BV144" s="8">
        <f>BU144*WACC!$H$11/12</f>
        <v>99861.14321656985</v>
      </c>
      <c r="BW144" s="8">
        <f t="shared" si="45"/>
        <v>-8.5966341540042777</v>
      </c>
    </row>
    <row r="145" spans="1:75" hidden="1" outlineLevel="1" x14ac:dyDescent="0.2">
      <c r="A145">
        <f t="shared" si="67"/>
        <v>2020</v>
      </c>
      <c r="B145" s="49">
        <v>43891</v>
      </c>
      <c r="C145" s="205">
        <f>VLOOKUP($B145,[1]RevReqInput!$B$20:$AK$197,C$6,FALSE)</f>
        <v>0</v>
      </c>
      <c r="D145" s="205">
        <f>VLOOKUP($B145,[1]RevReqInput!$B$20:$AK$197,D$6,FALSE)</f>
        <v>0</v>
      </c>
      <c r="E145" s="205">
        <f>VLOOKUP($B145,[1]RevReqInput!$B$20:$AK$197,E$6,FALSE)</f>
        <v>236700.2591904999</v>
      </c>
      <c r="F145" s="205">
        <f>VLOOKUP($B145,[1]RevReqInput!$B$20:$AK$197,F$6,FALSE)</f>
        <v>0</v>
      </c>
      <c r="G145" s="205">
        <f>VLOOKUP($B145,[1]RevReqInput!$B$20:$AK$197,G$6,FALSE)</f>
        <v>84.529190500000013</v>
      </c>
      <c r="H145" s="205">
        <f>VLOOKUP($B145,[1]RevReqInput!$B$20:$AK$197,H$6,FALSE)</f>
        <v>236615.72999999989</v>
      </c>
      <c r="I145" s="205">
        <f>VLOOKUP($B145,[1]RevReqInput!$B$20:$AK$197,I$6,FALSE)</f>
        <v>236496.53999999989</v>
      </c>
      <c r="J145" s="205">
        <f>VLOOKUP($B145,[1]RevReqInput!$B$20:$AK$197,J$6,FALSE)</f>
        <v>119.19000000000003</v>
      </c>
      <c r="K145" s="205">
        <f>VLOOKUP($B145,[1]RevReqInput!$B$20:$AK$197,K$6,FALSE)</f>
        <v>541888.96</v>
      </c>
      <c r="L145" s="205">
        <f>VLOOKUP($B145,[1]RevReqInput!$B$20:$AK$197,L$6,FALSE)</f>
        <v>0</v>
      </c>
      <c r="M145" s="205">
        <f>VLOOKUP($B145,[1]RevReqInput!$B$20:$AK$197,M$6,FALSE)</f>
        <v>237325.57999999993</v>
      </c>
      <c r="N145" s="205">
        <f>VLOOKUP($B145,[1]RevReqInput!$B$20:$AK$197,N$6,FALSE)</f>
        <v>304563.38000000012</v>
      </c>
      <c r="O145" s="205">
        <f>VLOOKUP($B145,[1]RevReqInput!$B$20:$AK$197,O$6,FALSE)</f>
        <v>70.75</v>
      </c>
      <c r="P145" s="205">
        <f>VLOOKUP($B145,[1]RevReqInput!$B$20:$AK$197,P$6,FALSE)</f>
        <v>25260931.349999998</v>
      </c>
      <c r="Q145" s="205">
        <f>VLOOKUP($B145,[1]RevReqInput!$B$20:$AK$197,Q$6,FALSE)</f>
        <v>25261002.099999998</v>
      </c>
      <c r="R145" s="205">
        <f>VLOOKUP($B145,[1]RevReqInput!$B$20:$AK$197,R$6,FALSE)</f>
        <v>177010</v>
      </c>
      <c r="S145" s="205">
        <f>VLOOKUP($B145,[1]RevReqInput!$B$20:$AK$197,S$6,FALSE)</f>
        <v>0</v>
      </c>
      <c r="T145" s="205">
        <f>VLOOKUP($B145,[1]RevReqInput!$B$20:$AK$197,T$6,FALSE)</f>
        <v>0</v>
      </c>
      <c r="U145" s="205">
        <f>VLOOKUP($B145,[1]RevReqInput!$B$20:$AK$197,U$6,FALSE)</f>
        <v>481895</v>
      </c>
      <c r="V145" s="205">
        <f>VLOOKUP($B145,[1]RevReqInput!$B$20:$AK$197,V$6,FALSE)</f>
        <v>2930.740382191781</v>
      </c>
      <c r="W145" s="205">
        <f>VLOOKUP($B145,[1]RevReqInput!$B$20:$AK$197,W$6,FALSE)</f>
        <v>0</v>
      </c>
      <c r="X145" s="205">
        <f>VLOOKUP($B145,[1]RevReqInput!$B$20:$AK$197,X$6,FALSE)</f>
        <v>0</v>
      </c>
      <c r="Y145" s="205">
        <f>VLOOKUP($B145,[1]RevReqInput!$B$20:$AK$197,Y$6,FALSE)</f>
        <v>365026.68</v>
      </c>
      <c r="Z145" s="205">
        <f>VLOOKUP($B145,[1]RevReqInput!$B$20:$AK$197,Z$6,FALSE)</f>
        <v>0</v>
      </c>
      <c r="AA145" s="205">
        <f>VLOOKUP($B145,[1]RevReqInput!$B$20:$AK$197,AA$6,FALSE)</f>
        <v>0</v>
      </c>
      <c r="AB145" s="205">
        <f>VLOOKUP($B145,[1]RevReqInput!$B$20:$AK$197,AB$6,FALSE)</f>
        <v>0</v>
      </c>
      <c r="AC145" s="205">
        <f>VLOOKUP($B145,[1]RevReqInput!$B$20:$AK$197,AC$6,FALSE)</f>
        <v>0</v>
      </c>
      <c r="AD145" s="205">
        <f>VLOOKUP($B145,[1]RevReqInput!$B$20:$AK$197,AD$6,FALSE)</f>
        <v>0</v>
      </c>
      <c r="AE145" s="205">
        <f>VLOOKUP($B145,[1]RevReqInput!$B$20:$AK$197,AE$6,FALSE)</f>
        <v>0</v>
      </c>
      <c r="AF145" s="205">
        <f>VLOOKUP($B145,[1]RevReqInput!$B$20:$AK$197,AF$6,FALSE)</f>
        <v>0</v>
      </c>
      <c r="AG145" s="205">
        <f>VLOOKUP($B145,[1]RevReqInput!$B$20:$AK$197,AG$6,FALSE)</f>
        <v>0</v>
      </c>
      <c r="AH145" s="205">
        <f>VLOOKUP($B145,[1]RevReqInput!$B$20:$AK$197,AH$6,FALSE)</f>
        <v>0</v>
      </c>
      <c r="AI145" s="205">
        <f>VLOOKUP($B145,[1]RevReqInput!$B$20:$AK$197,AI$6,FALSE)</f>
        <v>5152.0209837872217</v>
      </c>
      <c r="AJ145" s="8">
        <f t="shared" si="68"/>
        <v>373193.97055647912</v>
      </c>
      <c r="AK145" s="8">
        <f t="shared" si="69"/>
        <v>373193.97055647895</v>
      </c>
      <c r="AL145">
        <f t="shared" si="66"/>
        <v>29</v>
      </c>
      <c r="AN145" s="8">
        <f>AJ145-RevReqSumR!W145</f>
        <v>0</v>
      </c>
      <c r="AO145" s="8">
        <f t="shared" si="53"/>
        <v>0</v>
      </c>
      <c r="AP145" s="8">
        <f t="shared" si="54"/>
        <v>0</v>
      </c>
      <c r="AQ145" s="8">
        <f t="shared" si="55"/>
        <v>0</v>
      </c>
      <c r="AR145" s="8">
        <f t="shared" si="56"/>
        <v>25260931.349999998</v>
      </c>
      <c r="AS145" s="8">
        <v>0</v>
      </c>
      <c r="AU145" s="8">
        <f t="shared" si="57"/>
        <v>481895</v>
      </c>
      <c r="AV145" s="8">
        <f t="shared" si="58"/>
        <v>70.75</v>
      </c>
      <c r="AW145" s="8">
        <f t="shared" si="59"/>
        <v>25742897.099999998</v>
      </c>
      <c r="AX145" s="8">
        <f t="shared" si="60"/>
        <v>0</v>
      </c>
      <c r="AZ145" s="8">
        <f t="shared" si="65"/>
        <v>13212928.080031501</v>
      </c>
      <c r="BA145" s="8">
        <f t="shared" si="65"/>
        <v>327140.7363468</v>
      </c>
      <c r="BB145" s="8">
        <f t="shared" si="65"/>
        <v>12202828.283621699</v>
      </c>
      <c r="BC145" s="8">
        <f t="shared" si="61"/>
        <v>25742897.100000001</v>
      </c>
      <c r="BD145" s="8">
        <f t="shared" si="62"/>
        <v>0</v>
      </c>
      <c r="BF145" s="8">
        <f t="shared" si="46"/>
        <v>609809.70055647905</v>
      </c>
      <c r="BG145" s="8">
        <f t="shared" si="47"/>
        <v>370178.70098378719</v>
      </c>
      <c r="BH145" s="8">
        <f t="shared" si="48"/>
        <v>0</v>
      </c>
      <c r="BI145" s="8">
        <f t="shared" si="49"/>
        <v>370178.70098378719</v>
      </c>
      <c r="BJ145" s="8">
        <f t="shared" si="50"/>
        <v>239630.99957269186</v>
      </c>
      <c r="BK145" s="8">
        <f t="shared" si="51"/>
        <v>0</v>
      </c>
      <c r="BL145" s="8">
        <f>BU145*WACC!$H$9/12</f>
        <v>68017.643406880146</v>
      </c>
      <c r="BM145" s="8">
        <f t="shared" si="38"/>
        <v>171613.35616581171</v>
      </c>
      <c r="BN145" s="8">
        <f t="shared" si="39"/>
        <v>70505.631247162077</v>
      </c>
      <c r="BO145" s="8">
        <f t="shared" si="40"/>
        <v>101107.72491864963</v>
      </c>
      <c r="BP145" s="8">
        <f>BU145*WACC!$H$10/12</f>
        <v>1378.0972071103413</v>
      </c>
      <c r="BQ145" s="8">
        <f t="shared" si="41"/>
        <v>99729.627711539288</v>
      </c>
      <c r="BR145" s="8"/>
      <c r="BS145" s="8">
        <f t="shared" si="42"/>
        <v>239630.99957269186</v>
      </c>
      <c r="BT145" s="8">
        <f t="shared" si="43"/>
        <v>239630.99957269168</v>
      </c>
      <c r="BU145" s="8">
        <f t="shared" si="44"/>
        <v>25871160.330000002</v>
      </c>
      <c r="BV145" s="8">
        <f>BU145*WACC!$H$11/12</f>
        <v>99641.981706709907</v>
      </c>
      <c r="BW145" s="8">
        <f t="shared" si="45"/>
        <v>-87.646004829381127</v>
      </c>
    </row>
    <row r="146" spans="1:75" hidden="1" outlineLevel="1" x14ac:dyDescent="0.2">
      <c r="A146">
        <f t="shared" si="67"/>
        <v>2020</v>
      </c>
      <c r="B146" s="49">
        <v>43922</v>
      </c>
      <c r="C146" s="205">
        <f>VLOOKUP($B146,[1]RevReqInput!$B$20:$AK$197,C$6,FALSE)</f>
        <v>0</v>
      </c>
      <c r="D146" s="205">
        <f>VLOOKUP($B146,[1]RevReqInput!$B$20:$AK$197,D$6,FALSE)</f>
        <v>0</v>
      </c>
      <c r="E146" s="205">
        <f>VLOOKUP($B146,[1]RevReqInput!$B$20:$AK$197,E$6,FALSE)</f>
        <v>233873.94844908328</v>
      </c>
      <c r="F146" s="205">
        <f>VLOOKUP($B146,[1]RevReqInput!$B$20:$AK$197,F$6,FALSE)</f>
        <v>0</v>
      </c>
      <c r="G146" s="205">
        <f>VLOOKUP($B146,[1]RevReqInput!$B$20:$AK$197,G$6,FALSE)</f>
        <v>78.018449083333337</v>
      </c>
      <c r="H146" s="205">
        <f>VLOOKUP($B146,[1]RevReqInput!$B$20:$AK$197,H$6,FALSE)</f>
        <v>233795.92999999996</v>
      </c>
      <c r="I146" s="205">
        <f>VLOOKUP($B146,[1]RevReqInput!$B$20:$AK$197,I$6,FALSE)</f>
        <v>233685.90999999997</v>
      </c>
      <c r="J146" s="205">
        <f>VLOOKUP($B146,[1]RevReqInput!$B$20:$AK$197,J$6,FALSE)</f>
        <v>110.01999999999916</v>
      </c>
      <c r="K146" s="205">
        <f>VLOOKUP($B146,[1]RevReqInput!$B$20:$AK$197,K$6,FALSE)</f>
        <v>659821.35</v>
      </c>
      <c r="L146" s="205">
        <f>VLOOKUP($B146,[1]RevReqInput!$B$20:$AK$197,L$6,FALSE)</f>
        <v>0</v>
      </c>
      <c r="M146" s="205">
        <f>VLOOKUP($B146,[1]RevReqInput!$B$20:$AK$197,M$6,FALSE)</f>
        <v>233827.8</v>
      </c>
      <c r="N146" s="205">
        <f>VLOOKUP($B146,[1]RevReqInput!$B$20:$AK$197,N$6,FALSE)</f>
        <v>425993.5500000001</v>
      </c>
      <c r="O146" s="205">
        <f>VLOOKUP($B146,[1]RevReqInput!$B$20:$AK$197,O$6,FALSE)</f>
        <v>38.880000000000003</v>
      </c>
      <c r="P146" s="205">
        <f>VLOOKUP($B146,[1]RevReqInput!$B$20:$AK$197,P$6,FALSE)</f>
        <v>24834937.800000001</v>
      </c>
      <c r="Q146" s="205">
        <f>VLOOKUP($B146,[1]RevReqInput!$B$20:$AK$197,Q$6,FALSE)</f>
        <v>24834976.680000003</v>
      </c>
      <c r="R146" s="205">
        <f>VLOOKUP($B146,[1]RevReqInput!$B$20:$AK$197,R$6,FALSE)</f>
        <v>215450</v>
      </c>
      <c r="S146" s="205">
        <f>VLOOKUP($B146,[1]RevReqInput!$B$20:$AK$197,S$6,FALSE)</f>
        <v>481895</v>
      </c>
      <c r="T146" s="205">
        <f>VLOOKUP($B146,[1]RevReqInput!$B$20:$AK$197,T$6,FALSE)</f>
        <v>0</v>
      </c>
      <c r="U146" s="205">
        <f>VLOOKUP($B146,[1]RevReqInput!$B$20:$AK$197,U$6,FALSE)</f>
        <v>215450</v>
      </c>
      <c r="V146" s="205">
        <f>VLOOKUP($B146,[1]RevReqInput!$B$20:$AK$197,V$6,FALSE)</f>
        <v>4319.3260150684937</v>
      </c>
      <c r="W146" s="205">
        <f>VLOOKUP($B146,[1]RevReqInput!$B$20:$AK$197,W$6,FALSE)</f>
        <v>2383.9830690427261</v>
      </c>
      <c r="X146" s="205">
        <f>VLOOKUP($B146,[1]RevReqInput!$B$20:$AK$197,X$6,FALSE)</f>
        <v>0</v>
      </c>
      <c r="Y146" s="205">
        <f>VLOOKUP($B146,[1]RevReqInput!$B$20:$AK$197,Y$6,FALSE)</f>
        <v>444371.35000000003</v>
      </c>
      <c r="Z146" s="205">
        <f>VLOOKUP($B146,[1]RevReqInput!$B$20:$AK$197,Z$6,FALSE)</f>
        <v>0</v>
      </c>
      <c r="AA146" s="205">
        <f>VLOOKUP($B146,[1]RevReqInput!$B$20:$AK$197,AA$6,FALSE)</f>
        <v>0</v>
      </c>
      <c r="AB146" s="205">
        <f>VLOOKUP($B146,[1]RevReqInput!$B$20:$AK$197,AB$6,FALSE)</f>
        <v>0</v>
      </c>
      <c r="AC146" s="205">
        <f>VLOOKUP($B146,[1]RevReqInput!$B$20:$AK$197,AC$6,FALSE)</f>
        <v>0</v>
      </c>
      <c r="AD146" s="205">
        <f>VLOOKUP($B146,[1]RevReqInput!$B$20:$AK$197,AD$6,FALSE)</f>
        <v>0</v>
      </c>
      <c r="AE146" s="205">
        <f>VLOOKUP($B146,[1]RevReqInput!$B$20:$AK$197,AE$6,FALSE)</f>
        <v>0</v>
      </c>
      <c r="AF146" s="205">
        <f>VLOOKUP($B146,[1]RevReqInput!$B$20:$AK$197,AF$6,FALSE)</f>
        <v>0</v>
      </c>
      <c r="AG146" s="205">
        <f>VLOOKUP($B146,[1]RevReqInput!$B$20:$AK$197,AG$6,FALSE)</f>
        <v>0</v>
      </c>
      <c r="AH146" s="205">
        <f>VLOOKUP($B146,[1]RevReqInput!$B$20:$AK$197,AH$6,FALSE)</f>
        <v>0</v>
      </c>
      <c r="AI146" s="205">
        <f>VLOOKUP($B146,[1]RevReqInput!$B$20:$AK$197,AI$6,FALSE)</f>
        <v>5152.0209837872217</v>
      </c>
      <c r="AJ146" s="8">
        <f t="shared" si="68"/>
        <v>456304.69851698191</v>
      </c>
      <c r="AK146" s="8">
        <f t="shared" si="69"/>
        <v>456304.69851698179</v>
      </c>
      <c r="AL146">
        <f t="shared" si="66"/>
        <v>29.2</v>
      </c>
      <c r="AN146" s="8">
        <f>AJ146-RevReqSumR!W146</f>
        <v>0</v>
      </c>
      <c r="AO146" s="8">
        <f t="shared" si="53"/>
        <v>0</v>
      </c>
      <c r="AP146" s="8">
        <f t="shared" si="54"/>
        <v>0</v>
      </c>
      <c r="AQ146" s="8">
        <f t="shared" si="55"/>
        <v>0</v>
      </c>
      <c r="AR146" s="8">
        <f t="shared" si="56"/>
        <v>24834937.800000001</v>
      </c>
      <c r="AS146" s="8">
        <v>0</v>
      </c>
      <c r="AU146" s="8">
        <f t="shared" si="57"/>
        <v>215450</v>
      </c>
      <c r="AV146" s="8">
        <f t="shared" si="58"/>
        <v>38.880000000000003</v>
      </c>
      <c r="AW146" s="8">
        <f t="shared" si="59"/>
        <v>25050426.68</v>
      </c>
      <c r="AX146" s="8">
        <f t="shared" si="60"/>
        <v>0</v>
      </c>
      <c r="AZ146" s="8">
        <f t="shared" si="65"/>
        <v>12857507.249910202</v>
      </c>
      <c r="BA146" s="8">
        <f t="shared" si="65"/>
        <v>318340.82224944001</v>
      </c>
      <c r="BB146" s="8">
        <f t="shared" si="65"/>
        <v>11874578.607840359</v>
      </c>
      <c r="BC146" s="8">
        <f t="shared" si="61"/>
        <v>25050426.68</v>
      </c>
      <c r="BD146" s="8">
        <f t="shared" si="62"/>
        <v>0</v>
      </c>
      <c r="BF146" s="8">
        <f t="shared" si="46"/>
        <v>690100.62851698184</v>
      </c>
      <c r="BG146" s="8">
        <f t="shared" si="47"/>
        <v>451907.35405282996</v>
      </c>
      <c r="BH146" s="8">
        <f t="shared" si="48"/>
        <v>0</v>
      </c>
      <c r="BI146" s="8">
        <f t="shared" si="49"/>
        <v>451907.35405282996</v>
      </c>
      <c r="BJ146" s="8">
        <f t="shared" si="50"/>
        <v>238193.27446415188</v>
      </c>
      <c r="BK146" s="8">
        <f t="shared" si="51"/>
        <v>0</v>
      </c>
      <c r="BL146" s="8">
        <f>BU146*WACC!$H$9/12</f>
        <v>67680.427660501795</v>
      </c>
      <c r="BM146" s="8">
        <f t="shared" si="38"/>
        <v>170512.84680365009</v>
      </c>
      <c r="BN146" s="8">
        <f t="shared" si="39"/>
        <v>70053.497980811604</v>
      </c>
      <c r="BO146" s="8">
        <f t="shared" si="40"/>
        <v>100459.34882283848</v>
      </c>
      <c r="BP146" s="8">
        <f>BU146*WACC!$H$10/12</f>
        <v>1371.2649198536699</v>
      </c>
      <c r="BQ146" s="8">
        <f t="shared" si="41"/>
        <v>99088.083902984814</v>
      </c>
      <c r="BR146" s="8"/>
      <c r="BS146" s="8">
        <f t="shared" si="42"/>
        <v>238193.27446415188</v>
      </c>
      <c r="BT146" s="8">
        <f t="shared" si="43"/>
        <v>238193.27446415176</v>
      </c>
      <c r="BU146" s="8">
        <f t="shared" si="44"/>
        <v>25742897.099999998</v>
      </c>
      <c r="BV146" s="8">
        <f>BU146*WACC!$H$11/12</f>
        <v>99147.979804426315</v>
      </c>
      <c r="BW146" s="8">
        <f t="shared" si="45"/>
        <v>59.895901441501337</v>
      </c>
    </row>
    <row r="147" spans="1:75" hidden="1" outlineLevel="1" x14ac:dyDescent="0.2">
      <c r="A147">
        <f t="shared" si="67"/>
        <v>2020</v>
      </c>
      <c r="B147" s="49">
        <v>43952</v>
      </c>
      <c r="C147" s="205">
        <f>VLOOKUP($B147,[1]RevReqInput!$B$20:$AK$197,C$6,FALSE)</f>
        <v>0</v>
      </c>
      <c r="D147" s="205">
        <f>VLOOKUP($B147,[1]RevReqInput!$B$20:$AK$197,D$6,FALSE)</f>
        <v>0</v>
      </c>
      <c r="E147" s="205">
        <f>VLOOKUP($B147,[1]RevReqInput!$B$20:$AK$197,E$6,FALSE)</f>
        <v>229929.67873600006</v>
      </c>
      <c r="F147" s="205">
        <f>VLOOKUP($B147,[1]RevReqInput!$B$20:$AK$197,F$6,FALSE)</f>
        <v>0</v>
      </c>
      <c r="G147" s="205">
        <f>VLOOKUP($B147,[1]RevReqInput!$B$20:$AK$197,G$6,FALSE)</f>
        <v>69.968736000000007</v>
      </c>
      <c r="H147" s="205">
        <f>VLOOKUP($B147,[1]RevReqInput!$B$20:$AK$197,H$6,FALSE)</f>
        <v>229859.71000000005</v>
      </c>
      <c r="I147" s="205">
        <f>VLOOKUP($B147,[1]RevReqInput!$B$20:$AK$197,I$6,FALSE)</f>
        <v>229761.05000000005</v>
      </c>
      <c r="J147" s="205">
        <f>VLOOKUP($B147,[1]RevReqInput!$B$20:$AK$197,J$6,FALSE)</f>
        <v>98.660000000000451</v>
      </c>
      <c r="K147" s="205">
        <f>VLOOKUP($B147,[1]RevReqInput!$B$20:$AK$197,K$6,FALSE)</f>
        <v>929757.97</v>
      </c>
      <c r="L147" s="205">
        <f>VLOOKUP($B147,[1]RevReqInput!$B$20:$AK$197,L$6,FALSE)</f>
        <v>0</v>
      </c>
      <c r="M147" s="205">
        <f>VLOOKUP($B147,[1]RevReqInput!$B$20:$AK$197,M$6,FALSE)</f>
        <v>229898.59000000005</v>
      </c>
      <c r="N147" s="205">
        <f>VLOOKUP($B147,[1]RevReqInput!$B$20:$AK$197,N$6,FALSE)</f>
        <v>699859.37999999989</v>
      </c>
      <c r="O147" s="205">
        <f>VLOOKUP($B147,[1]RevReqInput!$B$20:$AK$197,O$6,FALSE)</f>
        <v>0</v>
      </c>
      <c r="P147" s="205">
        <f>VLOOKUP($B147,[1]RevReqInput!$B$20:$AK$197,P$6,FALSE)</f>
        <v>24135078.420000009</v>
      </c>
      <c r="Q147" s="205">
        <f>VLOOKUP($B147,[1]RevReqInput!$B$20:$AK$197,Q$6,FALSE)</f>
        <v>24135078.420000009</v>
      </c>
      <c r="R147" s="205">
        <f>VLOOKUP($B147,[1]RevReqInput!$B$20:$AK$197,R$6,FALSE)</f>
        <v>303490</v>
      </c>
      <c r="S147" s="205">
        <f>VLOOKUP($B147,[1]RevReqInput!$B$20:$AK$197,S$6,FALSE)</f>
        <v>0</v>
      </c>
      <c r="T147" s="205">
        <f>VLOOKUP($B147,[1]RevReqInput!$B$20:$AK$197,T$6,FALSE)</f>
        <v>0</v>
      </c>
      <c r="U147" s="205">
        <f>VLOOKUP($B147,[1]RevReqInput!$B$20:$AK$197,U$6,FALSE)</f>
        <v>518940</v>
      </c>
      <c r="V147" s="205">
        <f>VLOOKUP($B147,[1]RevReqInput!$B$20:$AK$197,V$6,FALSE)</f>
        <v>2125.3399561643837</v>
      </c>
      <c r="W147" s="205">
        <f>VLOOKUP($B147,[1]RevReqInput!$B$20:$AK$197,W$6,FALSE)</f>
        <v>0</v>
      </c>
      <c r="X147" s="205">
        <f>VLOOKUP($B147,[1]RevReqInput!$B$20:$AK$197,X$6,FALSE)</f>
        <v>0</v>
      </c>
      <c r="Y147" s="205">
        <f>VLOOKUP($B147,[1]RevReqInput!$B$20:$AK$197,Y$6,FALSE)</f>
        <v>626267.97</v>
      </c>
      <c r="Z147" s="205">
        <f>VLOOKUP($B147,[1]RevReqInput!$B$20:$AK$197,Z$6,FALSE)</f>
        <v>0</v>
      </c>
      <c r="AA147" s="205">
        <f>VLOOKUP($B147,[1]RevReqInput!$B$20:$AK$197,AA$6,FALSE)</f>
        <v>0</v>
      </c>
      <c r="AB147" s="205">
        <f>VLOOKUP($B147,[1]RevReqInput!$B$20:$AK$197,AB$6,FALSE)</f>
        <v>0</v>
      </c>
      <c r="AC147" s="205">
        <f>VLOOKUP($B147,[1]RevReqInput!$B$20:$AK$197,AC$6,FALSE)</f>
        <v>0</v>
      </c>
      <c r="AD147" s="205">
        <f>VLOOKUP($B147,[1]RevReqInput!$B$20:$AK$197,AD$6,FALSE)</f>
        <v>0</v>
      </c>
      <c r="AE147" s="205">
        <f>VLOOKUP($B147,[1]RevReqInput!$B$20:$AK$197,AE$6,FALSE)</f>
        <v>0</v>
      </c>
      <c r="AF147" s="205">
        <f>VLOOKUP($B147,[1]RevReqInput!$B$20:$AK$197,AF$6,FALSE)</f>
        <v>0</v>
      </c>
      <c r="AG147" s="205">
        <f>VLOOKUP($B147,[1]RevReqInput!$B$20:$AK$197,AG$6,FALSE)</f>
        <v>0</v>
      </c>
      <c r="AH147" s="205">
        <f>VLOOKUP($B147,[1]RevReqInput!$B$20:$AK$197,AH$6,FALSE)</f>
        <v>0</v>
      </c>
      <c r="AI147" s="205">
        <f>VLOOKUP($B147,[1]RevReqInput!$B$20:$AK$197,AI$6,FALSE)</f>
        <v>5152.0209837872217</v>
      </c>
      <c r="AJ147" s="8">
        <f t="shared" si="68"/>
        <v>633615.2996759516</v>
      </c>
      <c r="AK147" s="8">
        <f t="shared" si="69"/>
        <v>633615.2996759516</v>
      </c>
      <c r="AL147">
        <f t="shared" si="66"/>
        <v>29.4</v>
      </c>
      <c r="AN147" s="8">
        <f>AJ147-RevReqSumR!W147</f>
        <v>0</v>
      </c>
      <c r="AO147" s="8">
        <f t="shared" si="53"/>
        <v>0</v>
      </c>
      <c r="AP147" s="8">
        <f t="shared" si="54"/>
        <v>0</v>
      </c>
      <c r="AQ147" s="8">
        <f t="shared" si="55"/>
        <v>0</v>
      </c>
      <c r="AR147" s="8">
        <f t="shared" si="56"/>
        <v>24135078.420000009</v>
      </c>
      <c r="AS147" s="8">
        <v>0</v>
      </c>
      <c r="AU147" s="8">
        <f t="shared" si="57"/>
        <v>518940</v>
      </c>
      <c r="AV147" s="8">
        <f t="shared" si="58"/>
        <v>0</v>
      </c>
      <c r="AW147" s="8">
        <f t="shared" si="59"/>
        <v>24654018.420000009</v>
      </c>
      <c r="AX147" s="8">
        <f t="shared" si="60"/>
        <v>0</v>
      </c>
      <c r="AZ147" s="8">
        <f t="shared" si="65"/>
        <v>12654044.764341306</v>
      </c>
      <c r="BA147" s="8">
        <f t="shared" si="65"/>
        <v>313303.26608136011</v>
      </c>
      <c r="BB147" s="8">
        <f t="shared" si="65"/>
        <v>11686670.389577344</v>
      </c>
      <c r="BC147" s="8">
        <f t="shared" si="61"/>
        <v>24654018.420000009</v>
      </c>
      <c r="BD147" s="8">
        <f t="shared" si="62"/>
        <v>0</v>
      </c>
      <c r="BF147" s="8">
        <f t="shared" si="46"/>
        <v>863475.00967595167</v>
      </c>
      <c r="BG147" s="8">
        <f t="shared" si="47"/>
        <v>631419.99098378723</v>
      </c>
      <c r="BH147" s="8">
        <f t="shared" si="48"/>
        <v>0</v>
      </c>
      <c r="BI147" s="8">
        <f t="shared" si="49"/>
        <v>631419.99098378723</v>
      </c>
      <c r="BJ147" s="8">
        <f t="shared" si="50"/>
        <v>232055.01869216445</v>
      </c>
      <c r="BK147" s="8">
        <f t="shared" si="51"/>
        <v>0</v>
      </c>
      <c r="BL147" s="8">
        <f>BU147*WACC!$H$9/12</f>
        <v>65859.859680690104</v>
      </c>
      <c r="BM147" s="8">
        <f t="shared" si="38"/>
        <v>166195.15901147434</v>
      </c>
      <c r="BN147" s="8">
        <f t="shared" si="39"/>
        <v>68279.61912827412</v>
      </c>
      <c r="BO147" s="8">
        <f t="shared" si="40"/>
        <v>97915.539883200225</v>
      </c>
      <c r="BP147" s="8">
        <f>BU147*WACC!$H$10/12</f>
        <v>1334.3786132622361</v>
      </c>
      <c r="BQ147" s="8">
        <f t="shared" si="41"/>
        <v>96581.161269937991</v>
      </c>
      <c r="BR147" s="8"/>
      <c r="BS147" s="8">
        <f t="shared" si="42"/>
        <v>232055.01869216445</v>
      </c>
      <c r="BT147" s="8">
        <f t="shared" si="43"/>
        <v>232055.01869216445</v>
      </c>
      <c r="BU147" s="8">
        <f t="shared" si="44"/>
        <v>25050426.68</v>
      </c>
      <c r="BV147" s="8">
        <f>BU147*WACC!$H$11/12</f>
        <v>96480.951188702937</v>
      </c>
      <c r="BW147" s="8">
        <f t="shared" si="45"/>
        <v>-100.21008123505453</v>
      </c>
    </row>
    <row r="148" spans="1:75" hidden="1" outlineLevel="1" x14ac:dyDescent="0.2">
      <c r="A148">
        <f t="shared" si="67"/>
        <v>2020</v>
      </c>
      <c r="B148" s="49">
        <v>43983</v>
      </c>
      <c r="C148" s="205">
        <f>VLOOKUP($B148,[1]RevReqInput!$B$20:$AK$197,C$6,FALSE)</f>
        <v>0</v>
      </c>
      <c r="D148" s="205">
        <f>VLOOKUP($B148,[1]RevReqInput!$B$20:$AK$197,D$6,FALSE)</f>
        <v>0</v>
      </c>
      <c r="E148" s="205">
        <f>VLOOKUP($B148,[1]RevReqInput!$B$20:$AK$197,E$6,FALSE)</f>
        <v>223449.82457358323</v>
      </c>
      <c r="F148" s="205">
        <f>VLOOKUP($B148,[1]RevReqInput!$B$20:$AK$197,F$6,FALSE)</f>
        <v>0</v>
      </c>
      <c r="G148" s="205">
        <f>VLOOKUP($B148,[1]RevReqInput!$B$20:$AK$197,G$6,FALSE)</f>
        <v>60.064573583333342</v>
      </c>
      <c r="H148" s="205">
        <f>VLOOKUP($B148,[1]RevReqInput!$B$20:$AK$197,H$6,FALSE)</f>
        <v>223389.75999999989</v>
      </c>
      <c r="I148" s="205">
        <f>VLOOKUP($B148,[1]RevReqInput!$B$20:$AK$197,I$6,FALSE)</f>
        <v>223305.06999999989</v>
      </c>
      <c r="J148" s="205">
        <f>VLOOKUP($B148,[1]RevReqInput!$B$20:$AK$197,J$6,FALSE)</f>
        <v>84.69</v>
      </c>
      <c r="K148" s="205">
        <f>VLOOKUP($B148,[1]RevReqInput!$B$20:$AK$197,K$6,FALSE)</f>
        <v>1039182.0199999999</v>
      </c>
      <c r="L148" s="205">
        <f>VLOOKUP($B148,[1]RevReqInput!$B$20:$AK$197,L$6,FALSE)</f>
        <v>0</v>
      </c>
      <c r="M148" s="205">
        <f>VLOOKUP($B148,[1]RevReqInput!$B$20:$AK$197,M$6,FALSE)</f>
        <v>223389.75999999989</v>
      </c>
      <c r="N148" s="205">
        <f>VLOOKUP($B148,[1]RevReqInput!$B$20:$AK$197,N$6,FALSE)</f>
        <v>815792.25999999989</v>
      </c>
      <c r="O148" s="205">
        <f>VLOOKUP($B148,[1]RevReqInput!$B$20:$AK$197,O$6,FALSE)</f>
        <v>0</v>
      </c>
      <c r="P148" s="205">
        <f>VLOOKUP($B148,[1]RevReqInput!$B$20:$AK$197,P$6,FALSE)</f>
        <v>23319286.160000004</v>
      </c>
      <c r="Q148" s="205">
        <f>VLOOKUP($B148,[1]RevReqInput!$B$20:$AK$197,Q$6,FALSE)</f>
        <v>23319286.160000004</v>
      </c>
      <c r="R148" s="205">
        <f>VLOOKUP($B148,[1]RevReqInput!$B$20:$AK$197,R$6,FALSE)</f>
        <v>339295</v>
      </c>
      <c r="S148" s="205">
        <f>VLOOKUP($B148,[1]RevReqInput!$B$20:$AK$197,S$6,FALSE)</f>
        <v>0</v>
      </c>
      <c r="T148" s="205">
        <f>VLOOKUP($B148,[1]RevReqInput!$B$20:$AK$197,T$6,FALSE)</f>
        <v>0</v>
      </c>
      <c r="U148" s="205">
        <f>VLOOKUP($B148,[1]RevReqInput!$B$20:$AK$197,U$6,FALSE)</f>
        <v>858235</v>
      </c>
      <c r="V148" s="205">
        <f>VLOOKUP($B148,[1]RevReqInput!$B$20:$AK$197,V$6,FALSE)</f>
        <v>4841.9799849315077</v>
      </c>
      <c r="W148" s="205">
        <f>VLOOKUP($B148,[1]RevReqInput!$B$20:$AK$197,W$6,FALSE)</f>
        <v>0</v>
      </c>
      <c r="X148" s="205">
        <f>VLOOKUP($B148,[1]RevReqInput!$B$20:$AK$197,X$6,FALSE)</f>
        <v>0</v>
      </c>
      <c r="Y148" s="205">
        <f>VLOOKUP($B148,[1]RevReqInput!$B$20:$AK$197,Y$6,FALSE)</f>
        <v>699887.0199999999</v>
      </c>
      <c r="Z148" s="205">
        <f>VLOOKUP($B148,[1]RevReqInput!$B$20:$AK$197,Z$6,FALSE)</f>
        <v>0</v>
      </c>
      <c r="AA148" s="205">
        <f>VLOOKUP($B148,[1]RevReqInput!$B$20:$AK$197,AA$6,FALSE)</f>
        <v>0</v>
      </c>
      <c r="AB148" s="205">
        <f>VLOOKUP($B148,[1]RevReqInput!$B$20:$AK$197,AB$6,FALSE)</f>
        <v>0</v>
      </c>
      <c r="AC148" s="205">
        <f>VLOOKUP($B148,[1]RevReqInput!$B$20:$AK$197,AC$6,FALSE)</f>
        <v>0</v>
      </c>
      <c r="AD148" s="205">
        <f>VLOOKUP($B148,[1]RevReqInput!$B$20:$AK$197,AD$6,FALSE)</f>
        <v>0</v>
      </c>
      <c r="AE148" s="205">
        <f>VLOOKUP($B148,[1]RevReqInput!$B$20:$AK$197,AE$6,FALSE)</f>
        <v>0</v>
      </c>
      <c r="AF148" s="205">
        <f>VLOOKUP($B148,[1]RevReqInput!$B$20:$AK$197,AF$6,FALSE)</f>
        <v>0</v>
      </c>
      <c r="AG148" s="205">
        <f>VLOOKUP($B148,[1]RevReqInput!$B$20:$AK$197,AG$6,FALSE)</f>
        <v>0</v>
      </c>
      <c r="AH148" s="205">
        <f>VLOOKUP($B148,[1]RevReqInput!$B$20:$AK$197,AH$6,FALSE)</f>
        <v>0</v>
      </c>
      <c r="AI148" s="205">
        <f>VLOOKUP($B148,[1]RevReqInput!$B$20:$AK$197,AI$6,FALSE)</f>
        <v>5152.0209837872217</v>
      </c>
      <c r="AJ148" s="8">
        <f t="shared" si="68"/>
        <v>709941.08554230188</v>
      </c>
      <c r="AK148" s="8">
        <f t="shared" si="69"/>
        <v>709941.085542302</v>
      </c>
      <c r="AL148">
        <f t="shared" si="66"/>
        <v>29.6</v>
      </c>
      <c r="AN148" s="8">
        <f>AJ148-RevReqSumR!W148</f>
        <v>0</v>
      </c>
      <c r="AO148" s="8">
        <f t="shared" si="53"/>
        <v>0</v>
      </c>
      <c r="AP148" s="8">
        <f t="shared" si="54"/>
        <v>0</v>
      </c>
      <c r="AQ148" s="8">
        <f t="shared" si="55"/>
        <v>0</v>
      </c>
      <c r="AR148" s="8">
        <f t="shared" si="56"/>
        <v>23319286.160000004</v>
      </c>
      <c r="AS148" s="8">
        <v>0</v>
      </c>
      <c r="AU148" s="8">
        <f t="shared" si="57"/>
        <v>858235</v>
      </c>
      <c r="AV148" s="8">
        <f t="shared" si="58"/>
        <v>0</v>
      </c>
      <c r="AW148" s="8">
        <f t="shared" si="59"/>
        <v>24177521.160000004</v>
      </c>
      <c r="AX148" s="8">
        <f t="shared" si="60"/>
        <v>0</v>
      </c>
      <c r="AZ148" s="8">
        <f t="shared" si="65"/>
        <v>12409475.398187404</v>
      </c>
      <c r="BA148" s="8">
        <f t="shared" si="65"/>
        <v>307247.93890128005</v>
      </c>
      <c r="BB148" s="8">
        <f t="shared" si="65"/>
        <v>11460797.822911322</v>
      </c>
      <c r="BC148" s="8">
        <f t="shared" si="61"/>
        <v>24177521.160000008</v>
      </c>
      <c r="BD148" s="8">
        <f t="shared" si="62"/>
        <v>0</v>
      </c>
      <c r="BF148" s="8">
        <f t="shared" si="46"/>
        <v>933330.84554230177</v>
      </c>
      <c r="BG148" s="8">
        <f t="shared" si="47"/>
        <v>705039.04098378716</v>
      </c>
      <c r="BH148" s="8">
        <f t="shared" si="48"/>
        <v>0</v>
      </c>
      <c r="BI148" s="8">
        <f t="shared" si="49"/>
        <v>705039.04098378716</v>
      </c>
      <c r="BJ148" s="8">
        <f t="shared" si="50"/>
        <v>228291.80455851462</v>
      </c>
      <c r="BK148" s="8">
        <f t="shared" si="51"/>
        <v>0</v>
      </c>
      <c r="BL148" s="8">
        <f>BU148*WACC!$H$9/12</f>
        <v>64817.666159862383</v>
      </c>
      <c r="BM148" s="8">
        <f t="shared" si="38"/>
        <v>163474.13839865223</v>
      </c>
      <c r="BN148" s="8">
        <f t="shared" si="39"/>
        <v>67161.715019702271</v>
      </c>
      <c r="BO148" s="8">
        <f t="shared" si="40"/>
        <v>96312.423378949956</v>
      </c>
      <c r="BP148" s="8">
        <f>BU148*WACC!$H$10/12</f>
        <v>1313.2628569910346</v>
      </c>
      <c r="BQ148" s="8">
        <f t="shared" si="41"/>
        <v>94999.160521958926</v>
      </c>
      <c r="BR148" s="8"/>
      <c r="BS148" s="8">
        <f t="shared" si="42"/>
        <v>228291.80455851462</v>
      </c>
      <c r="BT148" s="8">
        <f t="shared" si="43"/>
        <v>228291.80455851473</v>
      </c>
      <c r="BU148" s="8">
        <f t="shared" si="44"/>
        <v>24654018.420000009</v>
      </c>
      <c r="BV148" s="8">
        <f>BU148*WACC!$H$11/12</f>
        <v>94954.19691531593</v>
      </c>
      <c r="BW148" s="8">
        <f t="shared" si="45"/>
        <v>-44.963606642995728</v>
      </c>
    </row>
    <row r="149" spans="1:75" hidden="1" outlineLevel="1" x14ac:dyDescent="0.2">
      <c r="A149">
        <f t="shared" si="67"/>
        <v>2020</v>
      </c>
      <c r="B149" s="49">
        <v>44013</v>
      </c>
      <c r="C149" s="205">
        <f>VLOOKUP($B149,[1]RevReqInput!$B$20:$AK$197,C$6,FALSE)</f>
        <v>0</v>
      </c>
      <c r="D149" s="205">
        <f>VLOOKUP($B149,[1]RevReqInput!$B$20:$AK$197,D$6,FALSE)</f>
        <v>0</v>
      </c>
      <c r="E149" s="205">
        <f>VLOOKUP($B149,[1]RevReqInput!$B$20:$AK$197,E$6,FALSE)</f>
        <v>215896.93876850005</v>
      </c>
      <c r="F149" s="205">
        <f>VLOOKUP($B149,[1]RevReqInput!$B$20:$AK$197,F$6,FALSE)</f>
        <v>0</v>
      </c>
      <c r="G149" s="205">
        <f>VLOOKUP($B149,[1]RevReqInput!$B$20:$AK$197,G$6,FALSE)</f>
        <v>52.488768499999999</v>
      </c>
      <c r="H149" s="205">
        <f>VLOOKUP($B149,[1]RevReqInput!$B$20:$AK$197,H$6,FALSE)</f>
        <v>215844.45000000004</v>
      </c>
      <c r="I149" s="205">
        <f>VLOOKUP($B149,[1]RevReqInput!$B$20:$AK$197,I$6,FALSE)</f>
        <v>215770.44000000003</v>
      </c>
      <c r="J149" s="205">
        <f>VLOOKUP($B149,[1]RevReqInput!$B$20:$AK$197,J$6,FALSE)</f>
        <v>74.009999999999991</v>
      </c>
      <c r="K149" s="205">
        <f>VLOOKUP($B149,[1]RevReqInput!$B$20:$AK$197,K$6,FALSE)</f>
        <v>1234050</v>
      </c>
      <c r="L149" s="205">
        <f>VLOOKUP($B149,[1]RevReqInput!$B$20:$AK$197,L$6,FALSE)</f>
        <v>0</v>
      </c>
      <c r="M149" s="205">
        <f>VLOOKUP($B149,[1]RevReqInput!$B$20:$AK$197,M$6,FALSE)</f>
        <v>215837.01000000004</v>
      </c>
      <c r="N149" s="205">
        <f>VLOOKUP($B149,[1]RevReqInput!$B$20:$AK$197,N$6,FALSE)</f>
        <v>1018212.9900000003</v>
      </c>
      <c r="O149" s="205">
        <f>VLOOKUP($B149,[1]RevReqInput!$B$20:$AK$197,O$6,FALSE)</f>
        <v>7.44</v>
      </c>
      <c r="P149" s="205">
        <f>VLOOKUP($B149,[1]RevReqInput!$B$20:$AK$197,P$6,FALSE)</f>
        <v>22301073.170000002</v>
      </c>
      <c r="Q149" s="205">
        <f>VLOOKUP($B149,[1]RevReqInput!$B$20:$AK$197,Q$6,FALSE)</f>
        <v>22301080.610000003</v>
      </c>
      <c r="R149" s="205">
        <f>VLOOKUP($B149,[1]RevReqInput!$B$20:$AK$197,R$6,FALSE)</f>
        <v>402690</v>
      </c>
      <c r="S149" s="205">
        <f>VLOOKUP($B149,[1]RevReqInput!$B$20:$AK$197,S$6,FALSE)</f>
        <v>858235</v>
      </c>
      <c r="T149" s="205">
        <f>VLOOKUP($B149,[1]RevReqInput!$B$20:$AK$197,T$6,FALSE)</f>
        <v>0</v>
      </c>
      <c r="U149" s="205">
        <f>VLOOKUP($B149,[1]RevReqInput!$B$20:$AK$197,U$6,FALSE)</f>
        <v>402690</v>
      </c>
      <c r="V149" s="205">
        <f>VLOOKUP($B149,[1]RevReqInput!$B$20:$AK$197,V$6,FALSE)</f>
        <v>7959.5509972602731</v>
      </c>
      <c r="W149" s="205">
        <f>VLOOKUP($B149,[1]RevReqInput!$B$20:$AK$197,W$6,FALSE)</f>
        <v>3085.865140372478</v>
      </c>
      <c r="X149" s="205">
        <f>VLOOKUP($B149,[1]RevReqInput!$B$20:$AK$197,X$6,FALSE)</f>
        <v>0</v>
      </c>
      <c r="Y149" s="205">
        <f>VLOOKUP($B149,[1]RevReqInput!$B$20:$AK$197,Y$6,FALSE)</f>
        <v>831360</v>
      </c>
      <c r="Z149" s="205">
        <f>VLOOKUP($B149,[1]RevReqInput!$B$20:$AK$197,Z$6,FALSE)</f>
        <v>0</v>
      </c>
      <c r="AA149" s="205">
        <f>VLOOKUP($B149,[1]RevReqInput!$B$20:$AK$197,AA$6,FALSE)</f>
        <v>0</v>
      </c>
      <c r="AB149" s="205">
        <f>VLOOKUP($B149,[1]RevReqInput!$B$20:$AK$197,AB$6,FALSE)</f>
        <v>0</v>
      </c>
      <c r="AC149" s="205">
        <f>VLOOKUP($B149,[1]RevReqInput!$B$20:$AK$197,AC$6,FALSE)</f>
        <v>0</v>
      </c>
      <c r="AD149" s="205">
        <f>VLOOKUP($B149,[1]RevReqInput!$B$20:$AK$197,AD$6,FALSE)</f>
        <v>0</v>
      </c>
      <c r="AE149" s="205">
        <f>VLOOKUP($B149,[1]RevReqInput!$B$20:$AK$197,AE$6,FALSE)</f>
        <v>0</v>
      </c>
      <c r="AF149" s="205">
        <f>VLOOKUP($B149,[1]RevReqInput!$B$20:$AK$197,AF$6,FALSE)</f>
        <v>0</v>
      </c>
      <c r="AG149" s="205">
        <f>VLOOKUP($B149,[1]RevReqInput!$B$20:$AK$197,AG$6,FALSE)</f>
        <v>0</v>
      </c>
      <c r="AH149" s="205">
        <f>VLOOKUP($B149,[1]RevReqInput!$B$20:$AK$197,AH$6,FALSE)</f>
        <v>0</v>
      </c>
      <c r="AI149" s="205">
        <f>VLOOKUP($B149,[1]RevReqInput!$B$20:$AK$197,AI$6,FALSE)</f>
        <v>5152.0209837872217</v>
      </c>
      <c r="AJ149" s="8">
        <f t="shared" si="68"/>
        <v>847609.92588992044</v>
      </c>
      <c r="AK149" s="8">
        <f t="shared" si="69"/>
        <v>847609.92588991998</v>
      </c>
      <c r="AL149">
        <f t="shared" si="66"/>
        <v>29.8</v>
      </c>
      <c r="AN149" s="8">
        <f>AJ149-RevReqSumR!W149</f>
        <v>0</v>
      </c>
      <c r="AO149" s="8">
        <f t="shared" si="53"/>
        <v>0</v>
      </c>
      <c r="AP149" s="8">
        <f t="shared" si="54"/>
        <v>0</v>
      </c>
      <c r="AQ149" s="8">
        <f t="shared" si="55"/>
        <v>0</v>
      </c>
      <c r="AR149" s="8">
        <f t="shared" si="56"/>
        <v>22301073.170000002</v>
      </c>
      <c r="AS149" s="8">
        <v>0</v>
      </c>
      <c r="AU149" s="8">
        <f t="shared" si="57"/>
        <v>402690</v>
      </c>
      <c r="AV149" s="8">
        <f t="shared" si="58"/>
        <v>7.44</v>
      </c>
      <c r="AW149" s="8">
        <f t="shared" si="59"/>
        <v>22703770.610000003</v>
      </c>
      <c r="AX149" s="8">
        <f t="shared" si="60"/>
        <v>0</v>
      </c>
      <c r="AZ149" s="8">
        <f t="shared" si="65"/>
        <v>11653050.822141653</v>
      </c>
      <c r="BA149" s="8">
        <f t="shared" si="65"/>
        <v>288519.51691188005</v>
      </c>
      <c r="BB149" s="8">
        <f t="shared" si="65"/>
        <v>10762200.270946471</v>
      </c>
      <c r="BC149" s="8">
        <f t="shared" si="61"/>
        <v>22703770.610000003</v>
      </c>
      <c r="BD149" s="8">
        <f t="shared" si="62"/>
        <v>0</v>
      </c>
      <c r="BF149" s="8">
        <f t="shared" si="46"/>
        <v>1063454.3758899204</v>
      </c>
      <c r="BG149" s="8">
        <f t="shared" si="47"/>
        <v>839597.88612415968</v>
      </c>
      <c r="BH149" s="8">
        <f t="shared" si="48"/>
        <v>0</v>
      </c>
      <c r="BI149" s="8">
        <f t="shared" si="49"/>
        <v>839597.88612415968</v>
      </c>
      <c r="BJ149" s="8">
        <f t="shared" si="50"/>
        <v>223856.48976576072</v>
      </c>
      <c r="BK149" s="8">
        <f t="shared" si="51"/>
        <v>0</v>
      </c>
      <c r="BL149" s="8">
        <f>BU149*WACC!$H$9/12</f>
        <v>63564.911343239284</v>
      </c>
      <c r="BM149" s="8">
        <f t="shared" si="38"/>
        <v>160291.57842252144</v>
      </c>
      <c r="BN149" s="8">
        <f t="shared" si="39"/>
        <v>65854.192079108703</v>
      </c>
      <c r="BO149" s="8">
        <f t="shared" si="40"/>
        <v>94437.386343412742</v>
      </c>
      <c r="BP149" s="8">
        <f>BU149*WACC!$H$10/12</f>
        <v>1287.8809438945323</v>
      </c>
      <c r="BQ149" s="8">
        <f t="shared" si="41"/>
        <v>93149.50539951821</v>
      </c>
      <c r="BR149" s="8"/>
      <c r="BS149" s="8">
        <f t="shared" si="42"/>
        <v>223856.48976576072</v>
      </c>
      <c r="BT149" s="8">
        <f t="shared" si="43"/>
        <v>223856.48976576031</v>
      </c>
      <c r="BU149" s="8">
        <f t="shared" si="44"/>
        <v>24177521.160000004</v>
      </c>
      <c r="BV149" s="8">
        <f>BU149*WACC!$H$11/12</f>
        <v>93118.982311154483</v>
      </c>
      <c r="BW149" s="8">
        <f t="shared" si="45"/>
        <v>-30.523088363726856</v>
      </c>
    </row>
    <row r="150" spans="1:75" hidden="1" outlineLevel="1" x14ac:dyDescent="0.2">
      <c r="A150">
        <f t="shared" si="67"/>
        <v>2020</v>
      </c>
      <c r="B150" s="49">
        <v>44044</v>
      </c>
      <c r="C150" s="205">
        <f>VLOOKUP($B150,[1]RevReqInput!$B$20:$AK$197,C$6,FALSE)</f>
        <v>0</v>
      </c>
      <c r="D150" s="205">
        <f>VLOOKUP($B150,[1]RevReqInput!$B$20:$AK$197,D$6,FALSE)</f>
        <v>0</v>
      </c>
      <c r="E150" s="205">
        <f>VLOOKUP($B150,[1]RevReqInput!$B$20:$AK$197,E$6,FALSE)</f>
        <v>206470.04871524993</v>
      </c>
      <c r="F150" s="205">
        <f>VLOOKUP($B150,[1]RevReqInput!$B$20:$AK$197,F$6,FALSE)</f>
        <v>0</v>
      </c>
      <c r="G150" s="205">
        <f>VLOOKUP($B150,[1]RevReqInput!$B$20:$AK$197,G$6,FALSE)</f>
        <v>47.298715250000001</v>
      </c>
      <c r="H150" s="205">
        <f>VLOOKUP($B150,[1]RevReqInput!$B$20:$AK$197,H$6,FALSE)</f>
        <v>206422.74999999991</v>
      </c>
      <c r="I150" s="205">
        <f>VLOOKUP($B150,[1]RevReqInput!$B$20:$AK$197,I$6,FALSE)</f>
        <v>206356.06999999992</v>
      </c>
      <c r="J150" s="205">
        <f>VLOOKUP($B150,[1]RevReqInput!$B$20:$AK$197,J$6,FALSE)</f>
        <v>66.67999999999995</v>
      </c>
      <c r="K150" s="205">
        <f>VLOOKUP($B150,[1]RevReqInput!$B$20:$AK$197,K$6,FALSE)</f>
        <v>1190542.8500000001</v>
      </c>
      <c r="L150" s="205">
        <f>VLOOKUP($B150,[1]RevReqInput!$B$20:$AK$197,L$6,FALSE)</f>
        <v>0</v>
      </c>
      <c r="M150" s="205">
        <f>VLOOKUP($B150,[1]RevReqInput!$B$20:$AK$197,M$6,FALSE)</f>
        <v>206430.18999999992</v>
      </c>
      <c r="N150" s="205">
        <f>VLOOKUP($B150,[1]RevReqInput!$B$20:$AK$197,N$6,FALSE)</f>
        <v>984112.6599999998</v>
      </c>
      <c r="O150" s="205">
        <f>VLOOKUP($B150,[1]RevReqInput!$B$20:$AK$197,O$6,FALSE)</f>
        <v>0</v>
      </c>
      <c r="P150" s="205">
        <f>VLOOKUP($B150,[1]RevReqInput!$B$20:$AK$197,P$6,FALSE)</f>
        <v>21316960.509999998</v>
      </c>
      <c r="Q150" s="205">
        <f>VLOOKUP($B150,[1]RevReqInput!$B$20:$AK$197,Q$6,FALSE)</f>
        <v>21316960.509999998</v>
      </c>
      <c r="R150" s="205">
        <f>VLOOKUP($B150,[1]RevReqInput!$B$20:$AK$197,R$6,FALSE)</f>
        <v>388585</v>
      </c>
      <c r="S150" s="205">
        <f>VLOOKUP($B150,[1]RevReqInput!$B$20:$AK$197,S$6,FALSE)</f>
        <v>0</v>
      </c>
      <c r="T150" s="205">
        <f>VLOOKUP($B150,[1]RevReqInput!$B$20:$AK$197,T$6,FALSE)</f>
        <v>0</v>
      </c>
      <c r="U150" s="205">
        <f>VLOOKUP($B150,[1]RevReqInput!$B$20:$AK$197,U$6,FALSE)</f>
        <v>791275</v>
      </c>
      <c r="V150" s="205">
        <f>VLOOKUP($B150,[1]RevReqInput!$B$20:$AK$197,V$6,FALSE)</f>
        <v>3918.017595890411</v>
      </c>
      <c r="W150" s="205">
        <f>VLOOKUP($B150,[1]RevReqInput!$B$20:$AK$197,W$6,FALSE)</f>
        <v>0</v>
      </c>
      <c r="X150" s="205">
        <f>VLOOKUP($B150,[1]RevReqInput!$B$20:$AK$197,X$6,FALSE)</f>
        <v>0</v>
      </c>
      <c r="Y150" s="205">
        <f>VLOOKUP($B150,[1]RevReqInput!$B$20:$AK$197,Y$6,FALSE)</f>
        <v>801957.85</v>
      </c>
      <c r="Z150" s="205">
        <f>VLOOKUP($B150,[1]RevReqInput!$B$20:$AK$197,Z$6,FALSE)</f>
        <v>0</v>
      </c>
      <c r="AA150" s="205">
        <f>VLOOKUP($B150,[1]RevReqInput!$B$20:$AK$197,AA$6,FALSE)</f>
        <v>0</v>
      </c>
      <c r="AB150" s="205">
        <f>VLOOKUP($B150,[1]RevReqInput!$B$20:$AK$197,AB$6,FALSE)</f>
        <v>0</v>
      </c>
      <c r="AC150" s="205">
        <f>VLOOKUP($B150,[1]RevReqInput!$B$20:$AK$197,AC$6,FALSE)</f>
        <v>0</v>
      </c>
      <c r="AD150" s="205">
        <f>VLOOKUP($B150,[1]RevReqInput!$B$20:$AK$197,AD$6,FALSE)</f>
        <v>0</v>
      </c>
      <c r="AE150" s="205">
        <f>VLOOKUP($B150,[1]RevReqInput!$B$20:$AK$197,AE$6,FALSE)</f>
        <v>0</v>
      </c>
      <c r="AF150" s="205">
        <f>VLOOKUP($B150,[1]RevReqInput!$B$20:$AK$197,AF$6,FALSE)</f>
        <v>0</v>
      </c>
      <c r="AG150" s="205">
        <f>VLOOKUP($B150,[1]RevReqInput!$B$20:$AK$197,AG$6,FALSE)</f>
        <v>0</v>
      </c>
      <c r="AH150" s="205">
        <f>VLOOKUP($B150,[1]RevReqInput!$B$20:$AK$197,AH$6,FALSE)</f>
        <v>0</v>
      </c>
      <c r="AI150" s="205">
        <f>VLOOKUP($B150,[1]RevReqInput!$B$20:$AK$197,AI$6,FALSE)</f>
        <v>5152.0209837872217</v>
      </c>
      <c r="AJ150" s="8">
        <f t="shared" si="68"/>
        <v>811075.18729492743</v>
      </c>
      <c r="AK150" s="8">
        <f t="shared" si="69"/>
        <v>811075.18729492766</v>
      </c>
      <c r="AL150">
        <f t="shared" si="66"/>
        <v>30</v>
      </c>
      <c r="AN150" s="8">
        <f>AJ150-RevReqSumR!W150</f>
        <v>0</v>
      </c>
      <c r="AO150" s="8">
        <f t="shared" si="53"/>
        <v>0</v>
      </c>
      <c r="AP150" s="8">
        <f t="shared" si="54"/>
        <v>0</v>
      </c>
      <c r="AQ150" s="8">
        <f t="shared" si="55"/>
        <v>0</v>
      </c>
      <c r="AR150" s="8">
        <f t="shared" si="56"/>
        <v>21316960.509999998</v>
      </c>
      <c r="AS150" s="8">
        <v>0</v>
      </c>
      <c r="AU150" s="8">
        <f t="shared" si="57"/>
        <v>791275</v>
      </c>
      <c r="AV150" s="8">
        <f t="shared" si="58"/>
        <v>0</v>
      </c>
      <c r="AW150" s="8">
        <f t="shared" si="59"/>
        <v>22108235.509999998</v>
      </c>
      <c r="AX150" s="8">
        <f t="shared" si="60"/>
        <v>0</v>
      </c>
      <c r="AZ150" s="8">
        <f t="shared" si="65"/>
        <v>11347383.499040151</v>
      </c>
      <c r="BA150" s="8">
        <f t="shared" si="65"/>
        <v>280951.45686107996</v>
      </c>
      <c r="BB150" s="8">
        <f t="shared" si="65"/>
        <v>10479900.554098768</v>
      </c>
      <c r="BC150" s="8">
        <f t="shared" si="61"/>
        <v>22108235.509999998</v>
      </c>
      <c r="BD150" s="8">
        <f t="shared" si="62"/>
        <v>0</v>
      </c>
      <c r="BF150" s="8">
        <f t="shared" si="46"/>
        <v>1017497.9372949273</v>
      </c>
      <c r="BG150" s="8">
        <f t="shared" si="47"/>
        <v>807109.87098378723</v>
      </c>
      <c r="BH150" s="8">
        <f t="shared" si="48"/>
        <v>0</v>
      </c>
      <c r="BI150" s="8">
        <f t="shared" si="49"/>
        <v>807109.87098378723</v>
      </c>
      <c r="BJ150" s="8">
        <f t="shared" si="50"/>
        <v>210388.06631114008</v>
      </c>
      <c r="BK150" s="8">
        <f t="shared" si="51"/>
        <v>0</v>
      </c>
      <c r="BL150" s="8">
        <f>BU150*WACC!$H$9/12</f>
        <v>59690.286544739058</v>
      </c>
      <c r="BM150" s="8">
        <f t="shared" si="38"/>
        <v>150697.77976640101</v>
      </c>
      <c r="BN150" s="8">
        <f t="shared" si="39"/>
        <v>61912.675839228192</v>
      </c>
      <c r="BO150" s="8">
        <f t="shared" si="40"/>
        <v>88785.103927172822</v>
      </c>
      <c r="BP150" s="8">
        <f>BU150*WACC!$H$10/12</f>
        <v>1209.3776417222973</v>
      </c>
      <c r="BQ150" s="8">
        <f t="shared" si="41"/>
        <v>87575.726285450524</v>
      </c>
      <c r="BR150" s="8"/>
      <c r="BS150" s="8">
        <f t="shared" si="42"/>
        <v>210388.06631114008</v>
      </c>
      <c r="BT150" s="8">
        <f t="shared" si="43"/>
        <v>210388.06631114034</v>
      </c>
      <c r="BU150" s="8">
        <f t="shared" si="44"/>
        <v>22703770.610000003</v>
      </c>
      <c r="BV150" s="8">
        <f>BU150*WACC!$H$11/12</f>
        <v>87442.877201440089</v>
      </c>
      <c r="BW150" s="8">
        <f t="shared" si="45"/>
        <v>-132.84908401043504</v>
      </c>
    </row>
    <row r="151" spans="1:75" hidden="1" outlineLevel="1" x14ac:dyDescent="0.2">
      <c r="A151">
        <f t="shared" si="67"/>
        <v>2020</v>
      </c>
      <c r="B151" s="49">
        <v>44075</v>
      </c>
      <c r="C151" s="205">
        <f>VLOOKUP($B151,[1]RevReqInput!$B$20:$AK$197,C$6,FALSE)</f>
        <v>0</v>
      </c>
      <c r="D151" s="205">
        <f>VLOOKUP($B151,[1]RevReqInput!$B$20:$AK$197,D$6,FALSE)</f>
        <v>0</v>
      </c>
      <c r="E151" s="205">
        <f>VLOOKUP($B151,[1]RevReqInput!$B$20:$AK$197,E$6,FALSE)</f>
        <v>197358.82571091669</v>
      </c>
      <c r="F151" s="205">
        <f>VLOOKUP($B151,[1]RevReqInput!$B$20:$AK$197,F$6,FALSE)</f>
        <v>0</v>
      </c>
      <c r="G151" s="205">
        <f>VLOOKUP($B151,[1]RevReqInput!$B$20:$AK$197,G$6,FALSE)</f>
        <v>40.255710916666665</v>
      </c>
      <c r="H151" s="205">
        <f>VLOOKUP($B151,[1]RevReqInput!$B$20:$AK$197,H$6,FALSE)</f>
        <v>197318.57</v>
      </c>
      <c r="I151" s="205">
        <f>VLOOKUP($B151,[1]RevReqInput!$B$20:$AK$197,I$6,FALSE)</f>
        <v>197261.81</v>
      </c>
      <c r="J151" s="205">
        <f>VLOOKUP($B151,[1]RevReqInput!$B$20:$AK$197,J$6,FALSE)</f>
        <v>56.760000000000005</v>
      </c>
      <c r="K151" s="205">
        <f>VLOOKUP($B151,[1]RevReqInput!$B$20:$AK$197,K$6,FALSE)</f>
        <v>1171350</v>
      </c>
      <c r="L151" s="205">
        <f>VLOOKUP($B151,[1]RevReqInput!$B$20:$AK$197,L$6,FALSE)</f>
        <v>0</v>
      </c>
      <c r="M151" s="205">
        <f>VLOOKUP($B151,[1]RevReqInput!$B$20:$AK$197,M$6,FALSE)</f>
        <v>197318.57</v>
      </c>
      <c r="N151" s="205">
        <f>VLOOKUP($B151,[1]RevReqInput!$B$20:$AK$197,N$6,FALSE)</f>
        <v>974031.43000000017</v>
      </c>
      <c r="O151" s="205">
        <f>VLOOKUP($B151,[1]RevReqInput!$B$20:$AK$197,O$6,FALSE)</f>
        <v>0</v>
      </c>
      <c r="P151" s="205">
        <f>VLOOKUP($B151,[1]RevReqInput!$B$20:$AK$197,P$6,FALSE)</f>
        <v>20342929.079999998</v>
      </c>
      <c r="Q151" s="205">
        <f>VLOOKUP($B151,[1]RevReqInput!$B$20:$AK$197,Q$6,FALSE)</f>
        <v>20342929.079999998</v>
      </c>
      <c r="R151" s="205">
        <f>VLOOKUP($B151,[1]RevReqInput!$B$20:$AK$197,R$6,FALSE)</f>
        <v>382230</v>
      </c>
      <c r="S151" s="205">
        <f>VLOOKUP($B151,[1]RevReqInput!$B$20:$AK$197,S$6,FALSE)</f>
        <v>0</v>
      </c>
      <c r="T151" s="205">
        <f>VLOOKUP($B151,[1]RevReqInput!$B$20:$AK$197,T$6,FALSE)</f>
        <v>0</v>
      </c>
      <c r="U151" s="205">
        <f>VLOOKUP($B151,[1]RevReqInput!$B$20:$AK$197,U$6,FALSE)</f>
        <v>1173505</v>
      </c>
      <c r="V151" s="205">
        <f>VLOOKUP($B151,[1]RevReqInput!$B$20:$AK$197,V$6,FALSE)</f>
        <v>7341.8776109589035</v>
      </c>
      <c r="W151" s="205">
        <f>VLOOKUP($B151,[1]RevReqInput!$B$20:$AK$197,W$6,FALSE)</f>
        <v>0</v>
      </c>
      <c r="X151" s="205">
        <f>VLOOKUP($B151,[1]RevReqInput!$B$20:$AK$197,X$6,FALSE)</f>
        <v>0</v>
      </c>
      <c r="Y151" s="205">
        <f>VLOOKUP($B151,[1]RevReqInput!$B$20:$AK$197,Y$6,FALSE)</f>
        <v>789120</v>
      </c>
      <c r="Z151" s="205">
        <f>VLOOKUP($B151,[1]RevReqInput!$B$20:$AK$197,Z$6,FALSE)</f>
        <v>0</v>
      </c>
      <c r="AA151" s="205">
        <f>VLOOKUP($B151,[1]RevReqInput!$B$20:$AK$197,AA$6,FALSE)</f>
        <v>0</v>
      </c>
      <c r="AB151" s="205">
        <f>VLOOKUP($B151,[1]RevReqInput!$B$20:$AK$197,AB$6,FALSE)</f>
        <v>0</v>
      </c>
      <c r="AC151" s="205">
        <f>VLOOKUP($B151,[1]RevReqInput!$B$20:$AK$197,AC$6,FALSE)</f>
        <v>0</v>
      </c>
      <c r="AD151" s="205">
        <f>VLOOKUP($B151,[1]RevReqInput!$B$20:$AK$197,AD$6,FALSE)</f>
        <v>0</v>
      </c>
      <c r="AE151" s="205">
        <f>VLOOKUP($B151,[1]RevReqInput!$B$20:$AK$197,AE$6,FALSE)</f>
        <v>0</v>
      </c>
      <c r="AF151" s="205">
        <f>VLOOKUP($B151,[1]RevReqInput!$B$20:$AK$197,AF$6,FALSE)</f>
        <v>0</v>
      </c>
      <c r="AG151" s="205">
        <f>VLOOKUP($B151,[1]RevReqInput!$B$20:$AK$197,AG$6,FALSE)</f>
        <v>0</v>
      </c>
      <c r="AH151" s="205">
        <f>VLOOKUP($B151,[1]RevReqInput!$B$20:$AK$197,AH$6,FALSE)</f>
        <v>0</v>
      </c>
      <c r="AI151" s="205">
        <f>VLOOKUP($B151,[1]RevReqInput!$B$20:$AK$197,AI$6,FALSE)</f>
        <v>5152.0209837872217</v>
      </c>
      <c r="AJ151" s="8">
        <f t="shared" si="68"/>
        <v>801654.15430566296</v>
      </c>
      <c r="AK151" s="8">
        <f t="shared" si="69"/>
        <v>801654.15430566284</v>
      </c>
      <c r="AL151">
        <f t="shared" si="66"/>
        <v>30.2</v>
      </c>
      <c r="AN151" s="8">
        <f>AJ151-RevReqSumR!W151</f>
        <v>0</v>
      </c>
      <c r="AO151" s="8">
        <f t="shared" si="53"/>
        <v>0</v>
      </c>
      <c r="AP151" s="8">
        <f t="shared" si="54"/>
        <v>0</v>
      </c>
      <c r="AQ151" s="8">
        <f t="shared" si="55"/>
        <v>0</v>
      </c>
      <c r="AR151" s="8">
        <f t="shared" si="56"/>
        <v>20342929.079999998</v>
      </c>
      <c r="AS151" s="8">
        <v>0</v>
      </c>
      <c r="AU151" s="8">
        <f t="shared" si="57"/>
        <v>1173505</v>
      </c>
      <c r="AV151" s="8">
        <f t="shared" si="58"/>
        <v>0</v>
      </c>
      <c r="AW151" s="8">
        <f t="shared" si="59"/>
        <v>21516434.079999998</v>
      </c>
      <c r="AX151" s="8">
        <f t="shared" si="60"/>
        <v>0</v>
      </c>
      <c r="AZ151" s="8">
        <f t="shared" si="65"/>
        <v>11043632.5380712</v>
      </c>
      <c r="BA151" s="8">
        <f t="shared" si="65"/>
        <v>273430.84428864002</v>
      </c>
      <c r="BB151" s="8">
        <f t="shared" si="65"/>
        <v>10199370.697640158</v>
      </c>
      <c r="BC151" s="8">
        <f t="shared" si="61"/>
        <v>21516434.079999998</v>
      </c>
      <c r="BD151" s="8">
        <f t="shared" si="62"/>
        <v>0</v>
      </c>
      <c r="BF151" s="8">
        <f t="shared" si="46"/>
        <v>998972.72430566303</v>
      </c>
      <c r="BG151" s="8">
        <f t="shared" si="47"/>
        <v>794272.02098378725</v>
      </c>
      <c r="BH151" s="8">
        <f t="shared" si="48"/>
        <v>0</v>
      </c>
      <c r="BI151" s="8">
        <f t="shared" si="49"/>
        <v>794272.02098378725</v>
      </c>
      <c r="BJ151" s="8">
        <f t="shared" si="50"/>
        <v>204700.70332187577</v>
      </c>
      <c r="BK151" s="8">
        <f t="shared" si="51"/>
        <v>0</v>
      </c>
      <c r="BL151" s="8">
        <f>BU151*WACC!$H$9/12</f>
        <v>58124.570374633236</v>
      </c>
      <c r="BM151" s="8">
        <f t="shared" ref="BM151:BM214" si="70">BJ151+BK151-BL151</f>
        <v>146576.13294724253</v>
      </c>
      <c r="BN151" s="8">
        <f t="shared" ref="BN151:BN214" si="71">BM151*$BN$5</f>
        <v>60219.338460045117</v>
      </c>
      <c r="BO151" s="8">
        <f t="shared" ref="BO151:BO214" si="72">BM151-BN151</f>
        <v>86356.794487197418</v>
      </c>
      <c r="BP151" s="8">
        <f>BU151*WACC!$H$10/12</f>
        <v>1177.6548566760268</v>
      </c>
      <c r="BQ151" s="8">
        <f t="shared" ref="BQ151:BQ214" si="73">BO151-BP151</f>
        <v>85179.139630521386</v>
      </c>
      <c r="BR151" s="8"/>
      <c r="BS151" s="8">
        <f t="shared" ref="BS151:BS214" si="74">BF151-BI151+BK151</f>
        <v>204700.70332187577</v>
      </c>
      <c r="BT151" s="8">
        <f t="shared" ref="BT151:BT214" si="75">E151+V151+AH151</f>
        <v>204700.7033218756</v>
      </c>
      <c r="BU151" s="8">
        <f t="shared" ref="BU151:BU214" si="76">((AG150+AG151)/2+AR150+AS150+AU150+AV150)</f>
        <v>22108235.509999998</v>
      </c>
      <c r="BV151" s="8">
        <f>BU151*WACC!$H$11/12</f>
        <v>85149.192002052499</v>
      </c>
      <c r="BW151" s="8">
        <f t="shared" ref="BW151:BW214" si="77">BV151-BQ151</f>
        <v>-29.947628468886251</v>
      </c>
    </row>
    <row r="152" spans="1:75" hidden="1" outlineLevel="1" x14ac:dyDescent="0.2">
      <c r="A152">
        <f t="shared" si="67"/>
        <v>2020</v>
      </c>
      <c r="B152" s="49">
        <v>44105</v>
      </c>
      <c r="C152" s="205">
        <f>VLOOKUP($B152,[1]RevReqInput!$B$20:$AK$197,C$6,FALSE)</f>
        <v>0</v>
      </c>
      <c r="D152" s="205">
        <f>VLOOKUP($B152,[1]RevReqInput!$B$20:$AK$197,D$6,FALSE)</f>
        <v>0</v>
      </c>
      <c r="E152" s="205">
        <f>VLOOKUP($B152,[1]RevReqInput!$B$20:$AK$197,E$6,FALSE)</f>
        <v>188340.91980558331</v>
      </c>
      <c r="F152" s="205">
        <f>VLOOKUP($B152,[1]RevReqInput!$B$20:$AK$197,F$6,FALSE)</f>
        <v>0</v>
      </c>
      <c r="G152" s="205">
        <f>VLOOKUP($B152,[1]RevReqInput!$B$20:$AK$197,G$6,FALSE)</f>
        <v>31.349805583333335</v>
      </c>
      <c r="H152" s="205">
        <f>VLOOKUP($B152,[1]RevReqInput!$B$20:$AK$197,H$6,FALSE)</f>
        <v>188309.56999999998</v>
      </c>
      <c r="I152" s="205">
        <f>VLOOKUP($B152,[1]RevReqInput!$B$20:$AK$197,I$6,FALSE)</f>
        <v>188265.36</v>
      </c>
      <c r="J152" s="205">
        <f>VLOOKUP($B152,[1]RevReqInput!$B$20:$AK$197,J$6,FALSE)</f>
        <v>44.209999999999994</v>
      </c>
      <c r="K152" s="205">
        <f>VLOOKUP($B152,[1]RevReqInput!$B$20:$AK$197,K$6,FALSE)</f>
        <v>1080121.67</v>
      </c>
      <c r="L152" s="205">
        <f>VLOOKUP($B152,[1]RevReqInput!$B$20:$AK$197,L$6,FALSE)</f>
        <v>0</v>
      </c>
      <c r="M152" s="205">
        <f>VLOOKUP($B152,[1]RevReqInput!$B$20:$AK$197,M$6,FALSE)</f>
        <v>188309.56999999998</v>
      </c>
      <c r="N152" s="205">
        <f>VLOOKUP($B152,[1]RevReqInput!$B$20:$AK$197,N$6,FALSE)</f>
        <v>891812.09999999986</v>
      </c>
      <c r="O152" s="205">
        <f>VLOOKUP($B152,[1]RevReqInput!$B$20:$AK$197,O$6,FALSE)</f>
        <v>0</v>
      </c>
      <c r="P152" s="205">
        <f>VLOOKUP($B152,[1]RevReqInput!$B$20:$AK$197,P$6,FALSE)</f>
        <v>19451116.980000008</v>
      </c>
      <c r="Q152" s="205">
        <f>VLOOKUP($B152,[1]RevReqInput!$B$20:$AK$197,Q$6,FALSE)</f>
        <v>19451116.980000008</v>
      </c>
      <c r="R152" s="205">
        <f>VLOOKUP($B152,[1]RevReqInput!$B$20:$AK$197,R$6,FALSE)</f>
        <v>352470</v>
      </c>
      <c r="S152" s="205">
        <f>VLOOKUP($B152,[1]RevReqInput!$B$20:$AK$197,S$6,FALSE)</f>
        <v>1173505</v>
      </c>
      <c r="T152" s="205">
        <f>VLOOKUP($B152,[1]RevReqInput!$B$20:$AK$197,T$6,FALSE)</f>
        <v>0</v>
      </c>
      <c r="U152" s="205">
        <f>VLOOKUP($B152,[1]RevReqInput!$B$20:$AK$197,U$6,FALSE)</f>
        <v>352470</v>
      </c>
      <c r="V152" s="205">
        <f>VLOOKUP($B152,[1]RevReqInput!$B$20:$AK$197,V$6,FALSE)</f>
        <v>10823.155019178081</v>
      </c>
      <c r="W152" s="205">
        <f>VLOOKUP($B152,[1]RevReqInput!$B$20:$AK$197,W$6,FALSE)</f>
        <v>3669.5204152785309</v>
      </c>
      <c r="X152" s="205">
        <f>VLOOKUP($B152,[1]RevReqInput!$B$20:$AK$197,X$6,FALSE)</f>
        <v>0</v>
      </c>
      <c r="Y152" s="205">
        <f>VLOOKUP($B152,[1]RevReqInput!$B$20:$AK$197,Y$6,FALSE)</f>
        <v>727651.67</v>
      </c>
      <c r="Z152" s="205">
        <f>VLOOKUP($B152,[1]RevReqInput!$B$20:$AK$197,Z$6,FALSE)</f>
        <v>0</v>
      </c>
      <c r="AA152" s="205">
        <f>VLOOKUP($B152,[1]RevReqInput!$B$20:$AK$197,AA$6,FALSE)</f>
        <v>0</v>
      </c>
      <c r="AB152" s="205">
        <f>VLOOKUP($B152,[1]RevReqInput!$B$20:$AK$197,AB$6,FALSE)</f>
        <v>0</v>
      </c>
      <c r="AC152" s="205">
        <f>VLOOKUP($B152,[1]RevReqInput!$B$20:$AK$197,AC$6,FALSE)</f>
        <v>0</v>
      </c>
      <c r="AD152" s="205">
        <f>VLOOKUP($B152,[1]RevReqInput!$B$20:$AK$197,AD$6,FALSE)</f>
        <v>0</v>
      </c>
      <c r="AE152" s="205">
        <f>VLOOKUP($B152,[1]RevReqInput!$B$20:$AK$197,AE$6,FALSE)</f>
        <v>0</v>
      </c>
      <c r="AF152" s="205">
        <f>VLOOKUP($B152,[1]RevReqInput!$B$20:$AK$197,AF$6,FALSE)</f>
        <v>0</v>
      </c>
      <c r="AG152" s="205">
        <f>VLOOKUP($B152,[1]RevReqInput!$B$20:$AK$197,AG$6,FALSE)</f>
        <v>0</v>
      </c>
      <c r="AH152" s="205">
        <f>VLOOKUP($B152,[1]RevReqInput!$B$20:$AK$197,AH$6,FALSE)</f>
        <v>0</v>
      </c>
      <c r="AI152" s="205">
        <f>VLOOKUP($B152,[1]RevReqInput!$B$20:$AK$197,AI$6,FALSE)</f>
        <v>5306.5816133008375</v>
      </c>
      <c r="AJ152" s="8">
        <f t="shared" si="68"/>
        <v>747482.27685334056</v>
      </c>
      <c r="AK152" s="8">
        <f t="shared" si="69"/>
        <v>747482.27685334079</v>
      </c>
      <c r="AL152">
        <f t="shared" si="66"/>
        <v>30.4</v>
      </c>
      <c r="AN152" s="8">
        <f>AJ152-RevReqSumR!W152</f>
        <v>0</v>
      </c>
      <c r="AO152" s="8">
        <f t="shared" si="53"/>
        <v>0</v>
      </c>
      <c r="AP152" s="8">
        <f t="shared" si="54"/>
        <v>0</v>
      </c>
      <c r="AQ152" s="8">
        <f t="shared" si="55"/>
        <v>0</v>
      </c>
      <c r="AR152" s="8">
        <f t="shared" si="56"/>
        <v>19451116.980000008</v>
      </c>
      <c r="AS152" s="8">
        <v>0</v>
      </c>
      <c r="AU152" s="8">
        <f t="shared" si="57"/>
        <v>352470</v>
      </c>
      <c r="AV152" s="8">
        <f t="shared" si="58"/>
        <v>0</v>
      </c>
      <c r="AW152" s="8">
        <f t="shared" si="59"/>
        <v>19803586.980000008</v>
      </c>
      <c r="AX152" s="8">
        <f t="shared" si="60"/>
        <v>0</v>
      </c>
      <c r="AZ152" s="8">
        <f t="shared" si="65"/>
        <v>10164488.071289705</v>
      </c>
      <c r="BA152" s="8">
        <f t="shared" si="65"/>
        <v>251663.98334184012</v>
      </c>
      <c r="BB152" s="8">
        <f t="shared" si="65"/>
        <v>9387434.9253684636</v>
      </c>
      <c r="BC152" s="8">
        <f t="shared" si="61"/>
        <v>19803586.980000012</v>
      </c>
      <c r="BD152" s="8">
        <f t="shared" si="62"/>
        <v>0</v>
      </c>
      <c r="BF152" s="8">
        <f t="shared" ref="BF152:BF215" si="78">AJ152+H152+X152</f>
        <v>935791.84685334051</v>
      </c>
      <c r="BG152" s="8">
        <f t="shared" ref="BG152:BG215" si="79">AI152+W152+Y152</f>
        <v>736627.77202857938</v>
      </c>
      <c r="BH152" s="8">
        <f t="shared" ref="BH152:BH215" si="80">AA152</f>
        <v>0</v>
      </c>
      <c r="BI152" s="8">
        <f t="shared" ref="BI152:BI215" si="81">BG152+BH152</f>
        <v>736627.77202857938</v>
      </c>
      <c r="BJ152" s="8">
        <f t="shared" ref="BJ152:BJ215" si="82">BF152-BI152</f>
        <v>199164.07482476113</v>
      </c>
      <c r="BK152" s="8">
        <f t="shared" ref="BK152:BK215" si="83">T152</f>
        <v>0</v>
      </c>
      <c r="BL152" s="8">
        <f>BU152*WACC!$H$9/12</f>
        <v>56568.670363965968</v>
      </c>
      <c r="BM152" s="8">
        <f t="shared" si="70"/>
        <v>142595.40446079517</v>
      </c>
      <c r="BN152" s="8">
        <f t="shared" si="71"/>
        <v>58583.895968673081</v>
      </c>
      <c r="BO152" s="8">
        <f t="shared" si="72"/>
        <v>84011.508492122084</v>
      </c>
      <c r="BP152" s="8">
        <f>BU152*WACC!$H$10/12</f>
        <v>1146.1309556432159</v>
      </c>
      <c r="BQ152" s="8">
        <f t="shared" si="73"/>
        <v>82865.377536478874</v>
      </c>
      <c r="BR152" s="8"/>
      <c r="BS152" s="8">
        <f t="shared" si="74"/>
        <v>199164.07482476113</v>
      </c>
      <c r="BT152" s="8">
        <f t="shared" si="75"/>
        <v>199164.0748247614</v>
      </c>
      <c r="BU152" s="8">
        <f t="shared" si="76"/>
        <v>21516434.079999998</v>
      </c>
      <c r="BV152" s="8">
        <f>BU152*WACC!$H$11/12</f>
        <v>82869.886918326301</v>
      </c>
      <c r="BW152" s="8">
        <f t="shared" si="77"/>
        <v>4.5093818474269938</v>
      </c>
    </row>
    <row r="153" spans="1:75" hidden="1" outlineLevel="1" x14ac:dyDescent="0.2">
      <c r="A153">
        <f t="shared" si="67"/>
        <v>2020</v>
      </c>
      <c r="B153" s="49">
        <v>44136</v>
      </c>
      <c r="C153" s="205">
        <f>VLOOKUP($B153,[1]RevReqInput!$B$20:$AK$197,C$6,FALSE)</f>
        <v>0</v>
      </c>
      <c r="D153" s="205">
        <f>VLOOKUP($B153,[1]RevReqInput!$B$20:$AK$197,D$6,FALSE)</f>
        <v>0</v>
      </c>
      <c r="E153" s="205">
        <f>VLOOKUP($B153,[1]RevReqInput!$B$20:$AK$197,E$6,FALSE)</f>
        <v>180084.24931341666</v>
      </c>
      <c r="F153" s="205">
        <f>VLOOKUP($B153,[1]RevReqInput!$B$20:$AK$197,F$6,FALSE)</f>
        <v>0</v>
      </c>
      <c r="G153" s="205">
        <f>VLOOKUP($B153,[1]RevReqInput!$B$20:$AK$197,G$6,FALSE)</f>
        <v>24.329313416666668</v>
      </c>
      <c r="H153" s="205">
        <f>VLOOKUP($B153,[1]RevReqInput!$B$20:$AK$197,H$6,FALSE)</f>
        <v>180059.91999999998</v>
      </c>
      <c r="I153" s="205">
        <f>VLOOKUP($B153,[1]RevReqInput!$B$20:$AK$197,I$6,FALSE)</f>
        <v>180025.62</v>
      </c>
      <c r="J153" s="205">
        <f>VLOOKUP($B153,[1]RevReqInput!$B$20:$AK$197,J$6,FALSE)</f>
        <v>34.299999999999997</v>
      </c>
      <c r="K153" s="205">
        <f>VLOOKUP($B153,[1]RevReqInput!$B$20:$AK$197,K$6,FALSE)</f>
        <v>906949.17</v>
      </c>
      <c r="L153" s="205">
        <f>VLOOKUP($B153,[1]RevReqInput!$B$20:$AK$197,L$6,FALSE)</f>
        <v>0</v>
      </c>
      <c r="M153" s="205">
        <f>VLOOKUP($B153,[1]RevReqInput!$B$20:$AK$197,M$6,FALSE)</f>
        <v>180047.43</v>
      </c>
      <c r="N153" s="205">
        <f>VLOOKUP($B153,[1]RevReqInput!$B$20:$AK$197,N$6,FALSE)</f>
        <v>726901.74</v>
      </c>
      <c r="O153" s="205">
        <f>VLOOKUP($B153,[1]RevReqInput!$B$20:$AK$197,O$6,FALSE)</f>
        <v>12.49</v>
      </c>
      <c r="P153" s="205">
        <f>VLOOKUP($B153,[1]RevReqInput!$B$20:$AK$197,P$6,FALSE)</f>
        <v>18724215.240000002</v>
      </c>
      <c r="Q153" s="205">
        <f>VLOOKUP($B153,[1]RevReqInput!$B$20:$AK$197,Q$6,FALSE)</f>
        <v>18724227.73</v>
      </c>
      <c r="R153" s="205">
        <f>VLOOKUP($B153,[1]RevReqInput!$B$20:$AK$197,R$6,FALSE)</f>
        <v>296050</v>
      </c>
      <c r="S153" s="205">
        <f>VLOOKUP($B153,[1]RevReqInput!$B$20:$AK$197,S$6,FALSE)</f>
        <v>0</v>
      </c>
      <c r="T153" s="205">
        <f>VLOOKUP($B153,[1]RevReqInput!$B$20:$AK$197,T$6,FALSE)</f>
        <v>0</v>
      </c>
      <c r="U153" s="205">
        <f>VLOOKUP($B153,[1]RevReqInput!$B$20:$AK$197,U$6,FALSE)</f>
        <v>648520</v>
      </c>
      <c r="V153" s="205">
        <f>VLOOKUP($B153,[1]RevReqInput!$B$20:$AK$197,V$6,FALSE)</f>
        <v>3308.6949726027401</v>
      </c>
      <c r="W153" s="205">
        <f>VLOOKUP($B153,[1]RevReqInput!$B$20:$AK$197,W$6,FALSE)</f>
        <v>0</v>
      </c>
      <c r="X153" s="205">
        <f>VLOOKUP($B153,[1]RevReqInput!$B$20:$AK$197,X$6,FALSE)</f>
        <v>0</v>
      </c>
      <c r="Y153" s="205">
        <f>VLOOKUP($B153,[1]RevReqInput!$B$20:$AK$197,Y$6,FALSE)</f>
        <v>610899.17000000004</v>
      </c>
      <c r="Z153" s="205">
        <f>VLOOKUP($B153,[1]RevReqInput!$B$20:$AK$197,Z$6,FALSE)</f>
        <v>0</v>
      </c>
      <c r="AA153" s="205">
        <f>VLOOKUP($B153,[1]RevReqInput!$B$20:$AK$197,AA$6,FALSE)</f>
        <v>0</v>
      </c>
      <c r="AB153" s="205">
        <f>VLOOKUP($B153,[1]RevReqInput!$B$20:$AK$197,AB$6,FALSE)</f>
        <v>0</v>
      </c>
      <c r="AC153" s="205">
        <f>VLOOKUP($B153,[1]RevReqInput!$B$20:$AK$197,AC$6,FALSE)</f>
        <v>0</v>
      </c>
      <c r="AD153" s="205">
        <f>VLOOKUP($B153,[1]RevReqInput!$B$20:$AK$197,AD$6,FALSE)</f>
        <v>0</v>
      </c>
      <c r="AE153" s="205">
        <f>VLOOKUP($B153,[1]RevReqInput!$B$20:$AK$197,AE$6,FALSE)</f>
        <v>0</v>
      </c>
      <c r="AF153" s="205">
        <f>VLOOKUP($B153,[1]RevReqInput!$B$20:$AK$197,AF$6,FALSE)</f>
        <v>0</v>
      </c>
      <c r="AG153" s="205">
        <f>VLOOKUP($B153,[1]RevReqInput!$B$20:$AK$197,AG$6,FALSE)</f>
        <v>0</v>
      </c>
      <c r="AH153" s="205">
        <f>VLOOKUP($B153,[1]RevReqInput!$B$20:$AK$197,AH$6,FALSE)</f>
        <v>0</v>
      </c>
      <c r="AI153" s="205">
        <f>VLOOKUP($B153,[1]RevReqInput!$B$20:$AK$197,AI$6,FALSE)</f>
        <v>5306.5816133008375</v>
      </c>
      <c r="AJ153" s="8">
        <f t="shared" si="68"/>
        <v>619538.77589932014</v>
      </c>
      <c r="AK153" s="8">
        <f t="shared" si="69"/>
        <v>619538.77589932026</v>
      </c>
      <c r="AL153">
        <f t="shared" si="66"/>
        <v>30.6</v>
      </c>
      <c r="AN153" s="8">
        <f>AJ153-RevReqSumR!W153</f>
        <v>0</v>
      </c>
      <c r="AO153" s="8">
        <f t="shared" si="53"/>
        <v>0</v>
      </c>
      <c r="AP153" s="8">
        <f t="shared" si="54"/>
        <v>0</v>
      </c>
      <c r="AQ153" s="8">
        <f t="shared" si="55"/>
        <v>0</v>
      </c>
      <c r="AR153" s="8">
        <f t="shared" si="56"/>
        <v>18724215.240000002</v>
      </c>
      <c r="AS153" s="8">
        <v>0</v>
      </c>
      <c r="AU153" s="8">
        <f t="shared" si="57"/>
        <v>648520</v>
      </c>
      <c r="AV153" s="8">
        <f t="shared" si="58"/>
        <v>12.49</v>
      </c>
      <c r="AW153" s="8">
        <f t="shared" si="59"/>
        <v>19372747.73</v>
      </c>
      <c r="AX153" s="8">
        <f t="shared" si="60"/>
        <v>0</v>
      </c>
      <c r="AZ153" s="8">
        <f t="shared" si="65"/>
        <v>9943353.3636384513</v>
      </c>
      <c r="BA153" s="8">
        <f t="shared" si="65"/>
        <v>246188.87815284001</v>
      </c>
      <c r="BB153" s="8">
        <f t="shared" si="65"/>
        <v>9183205.4882087093</v>
      </c>
      <c r="BC153" s="8">
        <f t="shared" si="61"/>
        <v>19372747.73</v>
      </c>
      <c r="BD153" s="8">
        <f t="shared" si="62"/>
        <v>0</v>
      </c>
      <c r="BF153" s="8">
        <f t="shared" si="78"/>
        <v>799598.69589932007</v>
      </c>
      <c r="BG153" s="8">
        <f t="shared" si="79"/>
        <v>616205.75161330088</v>
      </c>
      <c r="BH153" s="8">
        <f t="shared" si="80"/>
        <v>0</v>
      </c>
      <c r="BI153" s="8">
        <f t="shared" si="81"/>
        <v>616205.75161330088</v>
      </c>
      <c r="BJ153" s="8">
        <f t="shared" si="82"/>
        <v>183392.94428601919</v>
      </c>
      <c r="BK153" s="8">
        <f t="shared" si="83"/>
        <v>0</v>
      </c>
      <c r="BL153" s="8">
        <f>BU153*WACC!$H$9/12</f>
        <v>52065.438898030865</v>
      </c>
      <c r="BM153" s="8">
        <f t="shared" si="70"/>
        <v>131327.50538798832</v>
      </c>
      <c r="BN153" s="8">
        <f t="shared" si="71"/>
        <v>53954.592313601119</v>
      </c>
      <c r="BO153" s="8">
        <f t="shared" si="72"/>
        <v>77372.913074387208</v>
      </c>
      <c r="BP153" s="8">
        <f>BU153*WACC!$H$10/12</f>
        <v>1054.8915301745465</v>
      </c>
      <c r="BQ153" s="8">
        <f t="shared" si="73"/>
        <v>76318.021544212665</v>
      </c>
      <c r="BR153" s="8"/>
      <c r="BS153" s="8">
        <f t="shared" si="74"/>
        <v>183392.94428601919</v>
      </c>
      <c r="BT153" s="8">
        <f t="shared" si="75"/>
        <v>183392.9442860194</v>
      </c>
      <c r="BU153" s="8">
        <f t="shared" si="76"/>
        <v>19803586.980000008</v>
      </c>
      <c r="BV153" s="8">
        <f>BU153*WACC!$H$11/12</f>
        <v>76272.90876861877</v>
      </c>
      <c r="BW153" s="8">
        <f t="shared" si="77"/>
        <v>-45.112775593894185</v>
      </c>
    </row>
    <row r="154" spans="1:75" hidden="1" outlineLevel="1" x14ac:dyDescent="0.2">
      <c r="A154">
        <f t="shared" si="67"/>
        <v>2020</v>
      </c>
      <c r="B154" s="49">
        <v>44166</v>
      </c>
      <c r="C154" s="205">
        <f>VLOOKUP($B154,[1]RevReqInput!$B$20:$AK$197,C$6,FALSE)</f>
        <v>0</v>
      </c>
      <c r="D154" s="205">
        <f>VLOOKUP($B154,[1]RevReqInput!$B$20:$AK$197,D$6,FALSE)</f>
        <v>0</v>
      </c>
      <c r="E154" s="205">
        <f>VLOOKUP($B154,[1]RevReqInput!$B$20:$AK$197,E$6,FALSE)</f>
        <v>173354.49629091672</v>
      </c>
      <c r="F154" s="205">
        <f>VLOOKUP($B154,[1]RevReqInput!$B$20:$AK$197,F$6,FALSE)</f>
        <v>0</v>
      </c>
      <c r="G154" s="205">
        <f>VLOOKUP($B154,[1]RevReqInput!$B$20:$AK$197,G$6,FALSE)</f>
        <v>22.63629091666667</v>
      </c>
      <c r="H154" s="205">
        <f>VLOOKUP($B154,[1]RevReqInput!$B$20:$AK$197,H$6,FALSE)</f>
        <v>173331.86000000004</v>
      </c>
      <c r="I154" s="205">
        <f>VLOOKUP($B154,[1]RevReqInput!$B$20:$AK$197,I$6,FALSE)</f>
        <v>173299.95000000004</v>
      </c>
      <c r="J154" s="205">
        <f>VLOOKUP($B154,[1]RevReqInput!$B$20:$AK$197,J$6,FALSE)</f>
        <v>31.909999999999993</v>
      </c>
      <c r="K154" s="205">
        <f>VLOOKUP($B154,[1]RevReqInput!$B$20:$AK$197,K$6,FALSE)</f>
        <v>711297.65</v>
      </c>
      <c r="L154" s="205">
        <f>VLOOKUP($B154,[1]RevReqInput!$B$20:$AK$197,L$6,FALSE)</f>
        <v>0</v>
      </c>
      <c r="M154" s="205">
        <f>VLOOKUP($B154,[1]RevReqInput!$B$20:$AK$197,M$6,FALSE)</f>
        <v>173344.35000000003</v>
      </c>
      <c r="N154" s="205">
        <f>VLOOKUP($B154,[1]RevReqInput!$B$20:$AK$197,N$6,FALSE)</f>
        <v>537953.30000000016</v>
      </c>
      <c r="O154" s="205">
        <f>VLOOKUP($B154,[1]RevReqInput!$B$20:$AK$197,O$6,FALSE)</f>
        <v>0</v>
      </c>
      <c r="P154" s="205">
        <f>VLOOKUP($B154,[1]RevReqInput!$B$20:$AK$197,P$6,FALSE)</f>
        <v>18186261.940000001</v>
      </c>
      <c r="Q154" s="205">
        <f>VLOOKUP($B154,[1]RevReqInput!$B$20:$AK$197,Q$6,FALSE)</f>
        <v>18186261.940000001</v>
      </c>
      <c r="R154" s="205">
        <f>VLOOKUP($B154,[1]RevReqInput!$B$20:$AK$197,R$6,FALSE)</f>
        <v>232190</v>
      </c>
      <c r="S154" s="205">
        <f>VLOOKUP($B154,[1]RevReqInput!$B$20:$AK$197,S$6,FALSE)</f>
        <v>0</v>
      </c>
      <c r="T154" s="205">
        <f>VLOOKUP($B154,[1]RevReqInput!$B$20:$AK$197,T$6,FALSE)</f>
        <v>0</v>
      </c>
      <c r="U154" s="205">
        <f>VLOOKUP($B154,[1]RevReqInput!$B$20:$AK$197,U$6,FALSE)</f>
        <v>880710</v>
      </c>
      <c r="V154" s="205">
        <f>VLOOKUP($B154,[1]RevReqInput!$B$20:$AK$197,V$6,FALSE)</f>
        <v>6190.0384684931514</v>
      </c>
      <c r="W154" s="205">
        <f>VLOOKUP($B154,[1]RevReqInput!$B$20:$AK$197,W$6,FALSE)</f>
        <v>0</v>
      </c>
      <c r="X154" s="205">
        <f>VLOOKUP($B154,[1]RevReqInput!$B$20:$AK$197,X$6,FALSE)</f>
        <v>0</v>
      </c>
      <c r="Y154" s="205">
        <f>VLOOKUP($B154,[1]RevReqInput!$B$20:$AK$197,Y$6,FALSE)</f>
        <v>479107.65</v>
      </c>
      <c r="Z154" s="205">
        <f>VLOOKUP($B154,[1]RevReqInput!$B$20:$AK$197,Z$6,FALSE)</f>
        <v>0</v>
      </c>
      <c r="AA154" s="205">
        <f>VLOOKUP($B154,[1]RevReqInput!$B$20:$AK$197,AA$6,FALSE)</f>
        <v>0</v>
      </c>
      <c r="AB154" s="205">
        <f>VLOOKUP($B154,[1]RevReqInput!$B$20:$AK$197,AB$6,FALSE)</f>
        <v>0</v>
      </c>
      <c r="AC154" s="205">
        <f>VLOOKUP($B154,[1]RevReqInput!$B$20:$AK$197,AC$6,FALSE)</f>
        <v>0</v>
      </c>
      <c r="AD154" s="205">
        <f>VLOOKUP($B154,[1]RevReqInput!$B$20:$AK$197,AD$6,FALSE)</f>
        <v>0</v>
      </c>
      <c r="AE154" s="205">
        <f>VLOOKUP($B154,[1]RevReqInput!$B$20:$AK$197,AE$6,FALSE)</f>
        <v>0</v>
      </c>
      <c r="AF154" s="205">
        <f>VLOOKUP($B154,[1]RevReqInput!$B$20:$AK$197,AF$6,FALSE)</f>
        <v>0</v>
      </c>
      <c r="AG154" s="205">
        <f>VLOOKUP($B154,[1]RevReqInput!$B$20:$AK$197,AG$6,FALSE)</f>
        <v>0</v>
      </c>
      <c r="AH154" s="205">
        <f>VLOOKUP($B154,[1]RevReqInput!$B$20:$AK$197,AH$6,FALSE)</f>
        <v>0</v>
      </c>
      <c r="AI154" s="205">
        <f>VLOOKUP($B154,[1]RevReqInput!$B$20:$AK$197,AI$6,FALSE)</f>
        <v>5306.5816133008375</v>
      </c>
      <c r="AJ154" s="8">
        <f t="shared" si="68"/>
        <v>490626.90637271083</v>
      </c>
      <c r="AK154" s="8">
        <f t="shared" si="69"/>
        <v>490626.90637271065</v>
      </c>
      <c r="AL154">
        <f t="shared" si="66"/>
        <v>30.8</v>
      </c>
      <c r="AN154" s="8">
        <f>AJ154-RevReqSumR!W154</f>
        <v>0</v>
      </c>
      <c r="AO154" s="8">
        <f t="shared" si="53"/>
        <v>0</v>
      </c>
      <c r="AP154" s="8">
        <f t="shared" si="54"/>
        <v>0</v>
      </c>
      <c r="AQ154" s="8">
        <f t="shared" si="55"/>
        <v>0</v>
      </c>
      <c r="AR154" s="8">
        <f t="shared" si="56"/>
        <v>18186261.940000001</v>
      </c>
      <c r="AS154" s="8">
        <v>0</v>
      </c>
      <c r="AU154" s="8">
        <f t="shared" si="57"/>
        <v>880710</v>
      </c>
      <c r="AV154" s="8">
        <f t="shared" si="58"/>
        <v>0</v>
      </c>
      <c r="AW154" s="8">
        <f t="shared" si="59"/>
        <v>19066971.940000001</v>
      </c>
      <c r="AX154" s="8">
        <f t="shared" si="60"/>
        <v>0</v>
      </c>
      <c r="AZ154" s="8">
        <f t="shared" si="65"/>
        <v>9786409.3527841028</v>
      </c>
      <c r="BA154" s="8">
        <f t="shared" si="65"/>
        <v>242303.07941352003</v>
      </c>
      <c r="BB154" s="8">
        <f t="shared" si="65"/>
        <v>9038259.5078023802</v>
      </c>
      <c r="BC154" s="8">
        <f t="shared" si="61"/>
        <v>19066971.940000005</v>
      </c>
      <c r="BD154" s="8">
        <f t="shared" si="62"/>
        <v>0</v>
      </c>
      <c r="BF154" s="8">
        <f t="shared" si="78"/>
        <v>663958.76637271093</v>
      </c>
      <c r="BG154" s="8">
        <f t="shared" si="79"/>
        <v>484414.23161330086</v>
      </c>
      <c r="BH154" s="8">
        <f t="shared" si="80"/>
        <v>0</v>
      </c>
      <c r="BI154" s="8">
        <f t="shared" si="81"/>
        <v>484414.23161330086</v>
      </c>
      <c r="BJ154" s="8">
        <f t="shared" si="82"/>
        <v>179544.53475941007</v>
      </c>
      <c r="BK154" s="8">
        <f t="shared" si="83"/>
        <v>0</v>
      </c>
      <c r="BL154" s="8">
        <f>BU154*WACC!$H$9/12</f>
        <v>50932.723159796005</v>
      </c>
      <c r="BM154" s="8">
        <f t="shared" si="70"/>
        <v>128611.81159961407</v>
      </c>
      <c r="BN154" s="8">
        <f t="shared" si="71"/>
        <v>52838.876677585446</v>
      </c>
      <c r="BO154" s="8">
        <f t="shared" si="72"/>
        <v>75772.934922028624</v>
      </c>
      <c r="BP154" s="8">
        <f>BU154*WACC!$H$10/12</f>
        <v>1031.9417142573211</v>
      </c>
      <c r="BQ154" s="8">
        <f t="shared" si="73"/>
        <v>74740.993207771302</v>
      </c>
      <c r="BR154" s="8"/>
      <c r="BS154" s="8">
        <f t="shared" si="74"/>
        <v>179544.53475941007</v>
      </c>
      <c r="BT154" s="8">
        <f t="shared" si="75"/>
        <v>179544.53475940987</v>
      </c>
      <c r="BU154" s="8">
        <f t="shared" si="76"/>
        <v>19372747.73</v>
      </c>
      <c r="BV154" s="8">
        <f>BU154*WACC!$H$11/12</f>
        <v>74613.544591695769</v>
      </c>
      <c r="BW154" s="8">
        <f t="shared" si="77"/>
        <v>-127.44861607553321</v>
      </c>
    </row>
    <row r="155" spans="1:75" hidden="1" outlineLevel="1" x14ac:dyDescent="0.2">
      <c r="A155">
        <f t="shared" si="67"/>
        <v>2021</v>
      </c>
      <c r="B155" s="49">
        <v>44197</v>
      </c>
      <c r="C155" s="205">
        <f>VLOOKUP($B155,[1]RevReqInput!$B$20:$AK$197,C$6,FALSE)</f>
        <v>0</v>
      </c>
      <c r="D155" s="205">
        <f>VLOOKUP($B155,[1]RevReqInput!$B$20:$AK$197,D$6,FALSE)</f>
        <v>0</v>
      </c>
      <c r="E155" s="205">
        <f>VLOOKUP($B155,[1]RevReqInput!$B$20:$AK$197,E$6,FALSE)</f>
        <v>168373.88450349998</v>
      </c>
      <c r="F155" s="205">
        <f>VLOOKUP($B155,[1]RevReqInput!$B$20:$AK$197,F$6,FALSE)</f>
        <v>0</v>
      </c>
      <c r="G155" s="205">
        <f>VLOOKUP($B155,[1]RevReqInput!$B$20:$AK$197,G$6,FALSE)</f>
        <v>17.284503500000003</v>
      </c>
      <c r="H155" s="205">
        <f>VLOOKUP($B155,[1]RevReqInput!$B$20:$AK$197,H$6,FALSE)</f>
        <v>168356.59999999998</v>
      </c>
      <c r="I155" s="205">
        <f>VLOOKUP($B155,[1]RevReqInput!$B$20:$AK$197,I$6,FALSE)</f>
        <v>168332.22999999998</v>
      </c>
      <c r="J155" s="205">
        <f>VLOOKUP($B155,[1]RevReqInput!$B$20:$AK$197,J$6,FALSE)</f>
        <v>24.370000000000005</v>
      </c>
      <c r="K155" s="205">
        <f>VLOOKUP($B155,[1]RevReqInput!$B$20:$AK$197,K$6,FALSE)</f>
        <v>438665.78</v>
      </c>
      <c r="L155" s="205">
        <f>VLOOKUP($B155,[1]RevReqInput!$B$20:$AK$197,L$6,FALSE)</f>
        <v>0</v>
      </c>
      <c r="M155" s="205">
        <f>VLOOKUP($B155,[1]RevReqInput!$B$20:$AK$197,M$6,FALSE)</f>
        <v>168339.71</v>
      </c>
      <c r="N155" s="205">
        <f>VLOOKUP($B155,[1]RevReqInput!$B$20:$AK$197,N$6,FALSE)</f>
        <v>270326.06999999995</v>
      </c>
      <c r="O155" s="205">
        <f>VLOOKUP($B155,[1]RevReqInput!$B$20:$AK$197,O$6,FALSE)</f>
        <v>16.89</v>
      </c>
      <c r="P155" s="205">
        <f>VLOOKUP($B155,[1]RevReqInput!$B$20:$AK$197,P$6,FALSE)</f>
        <v>17915935.870000001</v>
      </c>
      <c r="Q155" s="205">
        <f>VLOOKUP($B155,[1]RevReqInput!$B$20:$AK$197,Q$6,FALSE)</f>
        <v>17915952.760000002</v>
      </c>
      <c r="R155" s="205">
        <f>VLOOKUP($B155,[1]RevReqInput!$B$20:$AK$197,R$6,FALSE)</f>
        <v>143220</v>
      </c>
      <c r="S155" s="205">
        <f>VLOOKUP($B155,[1]RevReqInput!$B$20:$AK$197,S$6,FALSE)</f>
        <v>880710</v>
      </c>
      <c r="T155" s="205">
        <f>VLOOKUP($B155,[1]RevReqInput!$B$20:$AK$197,T$6,FALSE)</f>
        <v>0</v>
      </c>
      <c r="U155" s="205">
        <f>VLOOKUP($B155,[1]RevReqInput!$B$20:$AK$197,U$6,FALSE)</f>
        <v>143220</v>
      </c>
      <c r="V155" s="205">
        <f>VLOOKUP($B155,[1]RevReqInput!$B$20:$AK$197,V$6,FALSE)</f>
        <v>8085.8032109589049</v>
      </c>
      <c r="W155" s="205">
        <f>VLOOKUP($B155,[1]RevReqInput!$B$20:$AK$197,W$6,FALSE)</f>
        <v>3424.1288045875604</v>
      </c>
      <c r="X155" s="205">
        <f>VLOOKUP($B155,[1]RevReqInput!$B$20:$AK$197,X$6,FALSE)</f>
        <v>0</v>
      </c>
      <c r="Y155" s="205">
        <f>VLOOKUP($B155,[1]RevReqInput!$B$20:$AK$197,Y$6,FALSE)</f>
        <v>295445.78000000003</v>
      </c>
      <c r="Z155" s="205">
        <f>VLOOKUP($B155,[1]RevReqInput!$B$20:$AK$197,Z$6,FALSE)</f>
        <v>0</v>
      </c>
      <c r="AA155" s="205">
        <f>VLOOKUP($B155,[1]RevReqInput!$B$20:$AK$197,AA$6,FALSE)</f>
        <v>0</v>
      </c>
      <c r="AB155" s="205">
        <f>VLOOKUP($B155,[1]RevReqInput!$B$20:$AK$197,AB$6,FALSE)</f>
        <v>0</v>
      </c>
      <c r="AC155" s="205">
        <f>VLOOKUP($B155,[1]RevReqInput!$B$20:$AK$197,AC$6,FALSE)</f>
        <v>0</v>
      </c>
      <c r="AD155" s="205">
        <f>VLOOKUP($B155,[1]RevReqInput!$B$20:$AK$197,AD$6,FALSE)</f>
        <v>0</v>
      </c>
      <c r="AE155" s="205">
        <f>VLOOKUP($B155,[1]RevReqInput!$B$20:$AK$197,AE$6,FALSE)</f>
        <v>0</v>
      </c>
      <c r="AF155" s="205">
        <f>VLOOKUP($B155,[1]RevReqInput!$B$20:$AK$197,AF$6,FALSE)</f>
        <v>0</v>
      </c>
      <c r="AG155" s="205">
        <f>VLOOKUP($B155,[1]RevReqInput!$B$20:$AK$197,AG$6,FALSE)</f>
        <v>0</v>
      </c>
      <c r="AH155" s="205">
        <f>VLOOKUP($B155,[1]RevReqInput!$B$20:$AK$197,AH$6,FALSE)</f>
        <v>0</v>
      </c>
      <c r="AI155" s="205">
        <f>VLOOKUP($B155,[1]RevReqInput!$B$20:$AK$197,AI$6,FALSE)</f>
        <v>5306.5816133008375</v>
      </c>
      <c r="AJ155" s="8">
        <f t="shared" si="68"/>
        <v>312279.5781323472</v>
      </c>
      <c r="AK155" s="8">
        <f t="shared" si="69"/>
        <v>312279.57813234732</v>
      </c>
      <c r="AL155">
        <f t="shared" si="66"/>
        <v>31</v>
      </c>
      <c r="AN155" s="8">
        <f>AJ155-RevReqSumR!W155</f>
        <v>0</v>
      </c>
      <c r="AO155" s="8">
        <f t="shared" si="53"/>
        <v>0</v>
      </c>
      <c r="AP155" s="8">
        <f t="shared" si="54"/>
        <v>0</v>
      </c>
      <c r="AQ155" s="8">
        <f t="shared" si="55"/>
        <v>0</v>
      </c>
      <c r="AR155" s="8">
        <f t="shared" si="56"/>
        <v>17915935.870000001</v>
      </c>
      <c r="AS155" s="8">
        <v>0</v>
      </c>
      <c r="AU155" s="8">
        <f t="shared" si="57"/>
        <v>143220</v>
      </c>
      <c r="AV155" s="8">
        <f t="shared" si="58"/>
        <v>16.89</v>
      </c>
      <c r="AW155" s="8">
        <f t="shared" si="59"/>
        <v>18059172.760000002</v>
      </c>
      <c r="AX155" s="8">
        <f t="shared" si="60"/>
        <v>0</v>
      </c>
      <c r="AZ155" s="8">
        <f t="shared" ref="AZ155:BB174" si="84">($AW155-$AX155)*AZ$5</f>
        <v>9269141.3066614028</v>
      </c>
      <c r="BA155" s="8">
        <f t="shared" si="84"/>
        <v>229495.96743408003</v>
      </c>
      <c r="BB155" s="8">
        <f t="shared" si="84"/>
        <v>8560535.4859045204</v>
      </c>
      <c r="BC155" s="8">
        <f t="shared" si="61"/>
        <v>18059172.760000005</v>
      </c>
      <c r="BD155" s="8">
        <f t="shared" si="62"/>
        <v>0</v>
      </c>
      <c r="BF155" s="8">
        <f t="shared" si="78"/>
        <v>480636.17813234718</v>
      </c>
      <c r="BG155" s="8">
        <f t="shared" si="79"/>
        <v>304176.49041788845</v>
      </c>
      <c r="BH155" s="8">
        <f t="shared" si="80"/>
        <v>0</v>
      </c>
      <c r="BI155" s="8">
        <f t="shared" si="81"/>
        <v>304176.49041788845</v>
      </c>
      <c r="BJ155" s="8">
        <f t="shared" si="82"/>
        <v>176459.68771445873</v>
      </c>
      <c r="BK155" s="8">
        <f t="shared" si="83"/>
        <v>0</v>
      </c>
      <c r="BL155" s="8">
        <f>BU155*WACC!$H$9/12</f>
        <v>50128.810680363851</v>
      </c>
      <c r="BM155" s="8">
        <f t="shared" si="70"/>
        <v>126330.87703409488</v>
      </c>
      <c r="BN155" s="8">
        <f t="shared" si="71"/>
        <v>51901.777520687538</v>
      </c>
      <c r="BO155" s="8">
        <f t="shared" si="72"/>
        <v>74429.099513407346</v>
      </c>
      <c r="BP155" s="8">
        <f>BU155*WACC!$H$10/12</f>
        <v>1015.6537412083381</v>
      </c>
      <c r="BQ155" s="8">
        <f t="shared" si="73"/>
        <v>73413.445772199004</v>
      </c>
      <c r="BR155" s="8"/>
      <c r="BS155" s="8">
        <f t="shared" si="74"/>
        <v>176459.68771445873</v>
      </c>
      <c r="BT155" s="8">
        <f t="shared" si="75"/>
        <v>176459.68771445888</v>
      </c>
      <c r="BU155" s="8">
        <f t="shared" si="76"/>
        <v>19066971.940000001</v>
      </c>
      <c r="BV155" s="8">
        <f>BU155*WACC!$H$11/12</f>
        <v>73435.858500894348</v>
      </c>
      <c r="BW155" s="8">
        <f t="shared" si="77"/>
        <v>22.412728695344413</v>
      </c>
    </row>
    <row r="156" spans="1:75" hidden="1" outlineLevel="1" x14ac:dyDescent="0.2">
      <c r="A156">
        <f t="shared" si="67"/>
        <v>2021</v>
      </c>
      <c r="B156" s="49">
        <v>44228</v>
      </c>
      <c r="C156" s="205">
        <f>VLOOKUP($B156,[1]RevReqInput!$B$20:$AK$197,C$6,FALSE)</f>
        <v>0</v>
      </c>
      <c r="D156" s="205">
        <f>VLOOKUP($B156,[1]RevReqInput!$B$20:$AK$197,D$6,FALSE)</f>
        <v>0</v>
      </c>
      <c r="E156" s="205">
        <f>VLOOKUP($B156,[1]RevReqInput!$B$20:$AK$197,E$6,FALSE)</f>
        <v>165871.27854158328</v>
      </c>
      <c r="F156" s="205">
        <f>VLOOKUP($B156,[1]RevReqInput!$B$20:$AK$197,F$6,FALSE)</f>
        <v>0</v>
      </c>
      <c r="G156" s="205">
        <f>VLOOKUP($B156,[1]RevReqInput!$B$20:$AK$197,G$6,FALSE)</f>
        <v>13.728541583333334</v>
      </c>
      <c r="H156" s="205">
        <f>VLOOKUP($B156,[1]RevReqInput!$B$20:$AK$197,H$6,FALSE)</f>
        <v>165857.54999999993</v>
      </c>
      <c r="I156" s="205">
        <f>VLOOKUP($B156,[1]RevReqInput!$B$20:$AK$197,I$6,FALSE)</f>
        <v>165838.18999999994</v>
      </c>
      <c r="J156" s="205">
        <f>VLOOKUP($B156,[1]RevReqInput!$B$20:$AK$197,J$6,FALSE)</f>
        <v>19.360000000000127</v>
      </c>
      <c r="K156" s="205">
        <f>VLOOKUP($B156,[1]RevReqInput!$B$20:$AK$197,K$6,FALSE)</f>
        <v>382375</v>
      </c>
      <c r="L156" s="205">
        <f>VLOOKUP($B156,[1]RevReqInput!$B$20:$AK$197,L$6,FALSE)</f>
        <v>0</v>
      </c>
      <c r="M156" s="205">
        <f>VLOOKUP($B156,[1]RevReqInput!$B$20:$AK$197,M$6,FALSE)</f>
        <v>165872.05999999994</v>
      </c>
      <c r="N156" s="205">
        <f>VLOOKUP($B156,[1]RevReqInput!$B$20:$AK$197,N$6,FALSE)</f>
        <v>216502.94000000006</v>
      </c>
      <c r="O156" s="205">
        <f>VLOOKUP($B156,[1]RevReqInput!$B$20:$AK$197,O$6,FALSE)</f>
        <v>2.38</v>
      </c>
      <c r="P156" s="205">
        <f>VLOOKUP($B156,[1]RevReqInput!$B$20:$AK$197,P$6,FALSE)</f>
        <v>17699432.929999996</v>
      </c>
      <c r="Q156" s="205">
        <f>VLOOKUP($B156,[1]RevReqInput!$B$20:$AK$197,Q$6,FALSE)</f>
        <v>17699435.309999995</v>
      </c>
      <c r="R156" s="205">
        <f>VLOOKUP($B156,[1]RevReqInput!$B$20:$AK$197,R$6,FALSE)</f>
        <v>124775</v>
      </c>
      <c r="S156" s="205">
        <f>VLOOKUP($B156,[1]RevReqInput!$B$20:$AK$197,S$6,FALSE)</f>
        <v>0</v>
      </c>
      <c r="T156" s="205">
        <f>VLOOKUP($B156,[1]RevReqInput!$B$20:$AK$197,T$6,FALSE)</f>
        <v>0</v>
      </c>
      <c r="U156" s="205">
        <f>VLOOKUP($B156,[1]RevReqInput!$B$20:$AK$197,U$6,FALSE)</f>
        <v>267995</v>
      </c>
      <c r="V156" s="205">
        <f>VLOOKUP($B156,[1]RevReqInput!$B$20:$AK$197,V$6,FALSE)</f>
        <v>1258.6062424657534</v>
      </c>
      <c r="W156" s="205">
        <f>VLOOKUP($B156,[1]RevReqInput!$B$20:$AK$197,W$6,FALSE)</f>
        <v>0</v>
      </c>
      <c r="X156" s="205">
        <f>VLOOKUP($B156,[1]RevReqInput!$B$20:$AK$197,X$6,FALSE)</f>
        <v>0</v>
      </c>
      <c r="Y156" s="205">
        <f>VLOOKUP($B156,[1]RevReqInput!$B$20:$AK$197,Y$6,FALSE)</f>
        <v>257600</v>
      </c>
      <c r="Z156" s="205">
        <f>VLOOKUP($B156,[1]RevReqInput!$B$20:$AK$197,Z$6,FALSE)</f>
        <v>0</v>
      </c>
      <c r="AA156" s="205">
        <f>VLOOKUP($B156,[1]RevReqInput!$B$20:$AK$197,AA$6,FALSE)</f>
        <v>0</v>
      </c>
      <c r="AB156" s="205">
        <f>VLOOKUP($B156,[1]RevReqInput!$B$20:$AK$197,AB$6,FALSE)</f>
        <v>0</v>
      </c>
      <c r="AC156" s="205">
        <f>VLOOKUP($B156,[1]RevReqInput!$B$20:$AK$197,AC$6,FALSE)</f>
        <v>0</v>
      </c>
      <c r="AD156" s="205">
        <f>VLOOKUP($B156,[1]RevReqInput!$B$20:$AK$197,AD$6,FALSE)</f>
        <v>0</v>
      </c>
      <c r="AE156" s="205">
        <f>VLOOKUP($B156,[1]RevReqInput!$B$20:$AK$197,AE$6,FALSE)</f>
        <v>0</v>
      </c>
      <c r="AF156" s="205">
        <f>VLOOKUP($B156,[1]RevReqInput!$B$20:$AK$197,AF$6,FALSE)</f>
        <v>0</v>
      </c>
      <c r="AG156" s="205">
        <f>VLOOKUP($B156,[1]RevReqInput!$B$20:$AK$197,AG$6,FALSE)</f>
        <v>0</v>
      </c>
      <c r="AH156" s="205">
        <f>VLOOKUP($B156,[1]RevReqInput!$B$20:$AK$197,AH$6,FALSE)</f>
        <v>0</v>
      </c>
      <c r="AI156" s="205">
        <f>VLOOKUP($B156,[1]RevReqInput!$B$20:$AK$197,AI$6,FALSE)</f>
        <v>5306.5816133008375</v>
      </c>
      <c r="AJ156" s="8">
        <f t="shared" si="68"/>
        <v>264178.91639734997</v>
      </c>
      <c r="AK156" s="8">
        <f t="shared" si="69"/>
        <v>264178.91639734991</v>
      </c>
      <c r="AL156">
        <f t="shared" si="66"/>
        <v>31.2</v>
      </c>
      <c r="AN156" s="8">
        <f>AJ156-RevReqSumR!W156</f>
        <v>0</v>
      </c>
      <c r="AO156" s="8">
        <f t="shared" si="53"/>
        <v>0</v>
      </c>
      <c r="AP156" s="8">
        <f t="shared" si="54"/>
        <v>0</v>
      </c>
      <c r="AQ156" s="8">
        <f t="shared" si="55"/>
        <v>0</v>
      </c>
      <c r="AR156" s="8">
        <f t="shared" si="56"/>
        <v>17699432.929999996</v>
      </c>
      <c r="AS156" s="8">
        <v>0</v>
      </c>
      <c r="AU156" s="8">
        <f t="shared" si="57"/>
        <v>267995</v>
      </c>
      <c r="AV156" s="8">
        <f t="shared" si="58"/>
        <v>2.38</v>
      </c>
      <c r="AW156" s="8">
        <f t="shared" si="59"/>
        <v>17967430.309999995</v>
      </c>
      <c r="AX156" s="8">
        <f t="shared" si="60"/>
        <v>0</v>
      </c>
      <c r="AZ156" s="8">
        <f t="shared" si="84"/>
        <v>9222053.1180621497</v>
      </c>
      <c r="BA156" s="8">
        <f t="shared" si="84"/>
        <v>228330.10437947995</v>
      </c>
      <c r="BB156" s="8">
        <f t="shared" si="84"/>
        <v>8517047.0875583664</v>
      </c>
      <c r="BC156" s="8">
        <f t="shared" si="61"/>
        <v>17967430.309999995</v>
      </c>
      <c r="BD156" s="8">
        <f t="shared" si="62"/>
        <v>0</v>
      </c>
      <c r="BF156" s="8">
        <f t="shared" si="78"/>
        <v>430036.4663973499</v>
      </c>
      <c r="BG156" s="8">
        <f t="shared" si="79"/>
        <v>262906.58161330083</v>
      </c>
      <c r="BH156" s="8">
        <f t="shared" si="80"/>
        <v>0</v>
      </c>
      <c r="BI156" s="8">
        <f t="shared" si="81"/>
        <v>262906.58161330083</v>
      </c>
      <c r="BJ156" s="8">
        <f t="shared" si="82"/>
        <v>167129.88478404906</v>
      </c>
      <c r="BK156" s="8">
        <f t="shared" si="83"/>
        <v>0</v>
      </c>
      <c r="BL156" s="8">
        <f>BU156*WACC!$H$9/12</f>
        <v>47479.214590485411</v>
      </c>
      <c r="BM156" s="8">
        <f t="shared" si="70"/>
        <v>119650.67019356365</v>
      </c>
      <c r="BN156" s="8">
        <f t="shared" si="71"/>
        <v>49157.281342323688</v>
      </c>
      <c r="BO156" s="8">
        <f t="shared" si="72"/>
        <v>70493.388851239957</v>
      </c>
      <c r="BP156" s="8">
        <f>BU156*WACC!$H$10/12</f>
        <v>961.97059682785221</v>
      </c>
      <c r="BQ156" s="8">
        <f t="shared" si="73"/>
        <v>69531.418254412099</v>
      </c>
      <c r="BR156" s="8"/>
      <c r="BS156" s="8">
        <f t="shared" si="74"/>
        <v>167129.88478404906</v>
      </c>
      <c r="BT156" s="8">
        <f t="shared" si="75"/>
        <v>167129.88478404903</v>
      </c>
      <c r="BU156" s="8">
        <f t="shared" si="76"/>
        <v>18059172.760000002</v>
      </c>
      <c r="BV156" s="8">
        <f>BU156*WACC!$H$11/12</f>
        <v>69554.350822974229</v>
      </c>
      <c r="BW156" s="8">
        <f t="shared" si="77"/>
        <v>22.932568562129745</v>
      </c>
    </row>
    <row r="157" spans="1:75" hidden="1" outlineLevel="1" x14ac:dyDescent="0.2">
      <c r="A157">
        <f t="shared" si="67"/>
        <v>2021</v>
      </c>
      <c r="B157" s="49">
        <v>44256</v>
      </c>
      <c r="C157" s="205">
        <f>VLOOKUP($B157,[1]RevReqInput!$B$20:$AK$197,C$6,FALSE)</f>
        <v>0</v>
      </c>
      <c r="D157" s="205">
        <f>VLOOKUP($B157,[1]RevReqInput!$B$20:$AK$197,D$6,FALSE)</f>
        <v>0</v>
      </c>
      <c r="E157" s="205">
        <f>VLOOKUP($B157,[1]RevReqInput!$B$20:$AK$197,E$6,FALSE)</f>
        <v>163865.52838891672</v>
      </c>
      <c r="F157" s="205">
        <f>VLOOKUP($B157,[1]RevReqInput!$B$20:$AK$197,F$6,FALSE)</f>
        <v>0</v>
      </c>
      <c r="G157" s="205">
        <f>VLOOKUP($B157,[1]RevReqInput!$B$20:$AK$197,G$6,FALSE)</f>
        <v>11.488388916666667</v>
      </c>
      <c r="H157" s="205">
        <f>VLOOKUP($B157,[1]RevReqInput!$B$20:$AK$197,H$6,FALSE)</f>
        <v>163854.04000000007</v>
      </c>
      <c r="I157" s="205">
        <f>VLOOKUP($B157,[1]RevReqInput!$B$20:$AK$197,I$6,FALSE)</f>
        <v>163837.84000000005</v>
      </c>
      <c r="J157" s="205">
        <f>VLOOKUP($B157,[1]RevReqInput!$B$20:$AK$197,J$6,FALSE)</f>
        <v>16.200000000000003</v>
      </c>
      <c r="K157" s="205">
        <f>VLOOKUP($B157,[1]RevReqInput!$B$20:$AK$197,K$6,FALSE)</f>
        <v>475000</v>
      </c>
      <c r="L157" s="205">
        <f>VLOOKUP($B157,[1]RevReqInput!$B$20:$AK$197,L$6,FALSE)</f>
        <v>0</v>
      </c>
      <c r="M157" s="205">
        <f>VLOOKUP($B157,[1]RevReqInput!$B$20:$AK$197,M$6,FALSE)</f>
        <v>163837.84000000005</v>
      </c>
      <c r="N157" s="205">
        <f>VLOOKUP($B157,[1]RevReqInput!$B$20:$AK$197,N$6,FALSE)</f>
        <v>311162.16000000003</v>
      </c>
      <c r="O157" s="205">
        <f>VLOOKUP($B157,[1]RevReqInput!$B$20:$AK$197,O$6,FALSE)</f>
        <v>17.89</v>
      </c>
      <c r="P157" s="205">
        <f>VLOOKUP($B157,[1]RevReqInput!$B$20:$AK$197,P$6,FALSE)</f>
        <v>17388143.98</v>
      </c>
      <c r="Q157" s="205">
        <f>VLOOKUP($B157,[1]RevReqInput!$B$20:$AK$197,Q$6,FALSE)</f>
        <v>17388161.870000001</v>
      </c>
      <c r="R157" s="205">
        <f>VLOOKUP($B157,[1]RevReqInput!$B$20:$AK$197,R$6,FALSE)</f>
        <v>155000</v>
      </c>
      <c r="S157" s="205">
        <f>VLOOKUP($B157,[1]RevReqInput!$B$20:$AK$197,S$6,FALSE)</f>
        <v>0</v>
      </c>
      <c r="T157" s="205">
        <f>VLOOKUP($B157,[1]RevReqInput!$B$20:$AK$197,T$6,FALSE)</f>
        <v>0</v>
      </c>
      <c r="U157" s="205">
        <f>VLOOKUP($B157,[1]RevReqInput!$B$20:$AK$197,U$6,FALSE)</f>
        <v>422995</v>
      </c>
      <c r="V157" s="205">
        <f>VLOOKUP($B157,[1]RevReqInput!$B$20:$AK$197,V$6,FALSE)</f>
        <v>2575.9509027397262</v>
      </c>
      <c r="W157" s="205">
        <f>VLOOKUP($B157,[1]RevReqInput!$B$20:$AK$197,W$6,FALSE)</f>
        <v>0</v>
      </c>
      <c r="X157" s="205">
        <f>VLOOKUP($B157,[1]RevReqInput!$B$20:$AK$197,X$6,FALSE)</f>
        <v>0</v>
      </c>
      <c r="Y157" s="205">
        <f>VLOOKUP($B157,[1]RevReqInput!$B$20:$AK$197,Y$6,FALSE)</f>
        <v>320000</v>
      </c>
      <c r="Z157" s="205">
        <f>VLOOKUP($B157,[1]RevReqInput!$B$20:$AK$197,Z$6,FALSE)</f>
        <v>0</v>
      </c>
      <c r="AA157" s="205">
        <f>VLOOKUP($B157,[1]RevReqInput!$B$20:$AK$197,AA$6,FALSE)</f>
        <v>0</v>
      </c>
      <c r="AB157" s="205">
        <f>VLOOKUP($B157,[1]RevReqInput!$B$20:$AK$197,AB$6,FALSE)</f>
        <v>0</v>
      </c>
      <c r="AC157" s="205">
        <f>VLOOKUP($B157,[1]RevReqInput!$B$20:$AK$197,AC$6,FALSE)</f>
        <v>0</v>
      </c>
      <c r="AD157" s="205">
        <f>VLOOKUP($B157,[1]RevReqInput!$B$20:$AK$197,AD$6,FALSE)</f>
        <v>0</v>
      </c>
      <c r="AE157" s="205">
        <f>VLOOKUP($B157,[1]RevReqInput!$B$20:$AK$197,AE$6,FALSE)</f>
        <v>0</v>
      </c>
      <c r="AF157" s="205">
        <f>VLOOKUP($B157,[1]RevReqInput!$B$20:$AK$197,AF$6,FALSE)</f>
        <v>0</v>
      </c>
      <c r="AG157" s="205">
        <f>VLOOKUP($B157,[1]RevReqInput!$B$20:$AK$197,AG$6,FALSE)</f>
        <v>0</v>
      </c>
      <c r="AH157" s="205">
        <f>VLOOKUP($B157,[1]RevReqInput!$B$20:$AK$197,AH$6,FALSE)</f>
        <v>0</v>
      </c>
      <c r="AI157" s="205">
        <f>VLOOKUP($B157,[1]RevReqInput!$B$20:$AK$197,AI$6,FALSE)</f>
        <v>5306.5816133008375</v>
      </c>
      <c r="AJ157" s="8">
        <f t="shared" si="68"/>
        <v>327894.02090495726</v>
      </c>
      <c r="AK157" s="8">
        <f t="shared" si="69"/>
        <v>327894.0209049572</v>
      </c>
      <c r="AL157">
        <f t="shared" si="66"/>
        <v>31.4</v>
      </c>
      <c r="AN157" s="8">
        <f>AJ157-RevReqSumR!W157</f>
        <v>0</v>
      </c>
      <c r="AO157" s="8">
        <f t="shared" si="53"/>
        <v>0</v>
      </c>
      <c r="AP157" s="8">
        <f t="shared" si="54"/>
        <v>0</v>
      </c>
      <c r="AQ157" s="8">
        <f t="shared" si="55"/>
        <v>0</v>
      </c>
      <c r="AR157" s="8">
        <f t="shared" si="56"/>
        <v>17388143.98</v>
      </c>
      <c r="AS157" s="8">
        <v>0</v>
      </c>
      <c r="AU157" s="8">
        <f t="shared" si="57"/>
        <v>422995</v>
      </c>
      <c r="AV157" s="8">
        <f t="shared" si="58"/>
        <v>17.89</v>
      </c>
      <c r="AW157" s="8">
        <f t="shared" si="59"/>
        <v>17811156.870000001</v>
      </c>
      <c r="AX157" s="8">
        <f t="shared" si="60"/>
        <v>0</v>
      </c>
      <c r="AZ157" s="8">
        <f t="shared" si="84"/>
        <v>9141843.4308805522</v>
      </c>
      <c r="BA157" s="8">
        <f t="shared" si="84"/>
        <v>226344.18150396002</v>
      </c>
      <c r="BB157" s="8">
        <f t="shared" si="84"/>
        <v>8442969.2576154899</v>
      </c>
      <c r="BC157" s="8">
        <f t="shared" si="61"/>
        <v>17811156.870000005</v>
      </c>
      <c r="BD157" s="8">
        <f t="shared" si="62"/>
        <v>0</v>
      </c>
      <c r="BF157" s="8">
        <f t="shared" si="78"/>
        <v>491748.06090495735</v>
      </c>
      <c r="BG157" s="8">
        <f t="shared" si="79"/>
        <v>325306.58161330083</v>
      </c>
      <c r="BH157" s="8">
        <f t="shared" si="80"/>
        <v>0</v>
      </c>
      <c r="BI157" s="8">
        <f t="shared" si="81"/>
        <v>325306.58161330083</v>
      </c>
      <c r="BJ157" s="8">
        <f t="shared" si="82"/>
        <v>166441.47929165652</v>
      </c>
      <c r="BK157" s="8">
        <f t="shared" si="83"/>
        <v>0</v>
      </c>
      <c r="BL157" s="8">
        <f>BU157*WACC!$H$9/12</f>
        <v>47238.01531029163</v>
      </c>
      <c r="BM157" s="8">
        <f t="shared" si="70"/>
        <v>119203.46398136488</v>
      </c>
      <c r="BN157" s="8">
        <f t="shared" si="71"/>
        <v>48973.551142103948</v>
      </c>
      <c r="BO157" s="8">
        <f t="shared" si="72"/>
        <v>70229.912839260942</v>
      </c>
      <c r="BP157" s="8">
        <f>BU157*WACC!$H$10/12</f>
        <v>957.08368752398667</v>
      </c>
      <c r="BQ157" s="8">
        <f t="shared" si="73"/>
        <v>69272.829151736951</v>
      </c>
      <c r="BR157" s="8"/>
      <c r="BS157" s="8">
        <f t="shared" si="74"/>
        <v>166441.47929165652</v>
      </c>
      <c r="BT157" s="8">
        <f t="shared" si="75"/>
        <v>166441.47929165643</v>
      </c>
      <c r="BU157" s="8">
        <f t="shared" si="76"/>
        <v>17967430.309999995</v>
      </c>
      <c r="BV157" s="8">
        <f>BU157*WACC!$H$11/12</f>
        <v>69201.007586411739</v>
      </c>
      <c r="BW157" s="8">
        <f t="shared" si="77"/>
        <v>-71.82156532521185</v>
      </c>
    </row>
    <row r="158" spans="1:75" hidden="1" outlineLevel="1" x14ac:dyDescent="0.2">
      <c r="A158">
        <f t="shared" si="67"/>
        <v>2021</v>
      </c>
      <c r="B158" s="49">
        <v>44287</v>
      </c>
      <c r="C158" s="205">
        <f>VLOOKUP($B158,[1]RevReqInput!$B$20:$AK$197,C$6,FALSE)</f>
        <v>0</v>
      </c>
      <c r="D158" s="205">
        <f>VLOOKUP($B158,[1]RevReqInput!$B$20:$AK$197,D$6,FALSE)</f>
        <v>0</v>
      </c>
      <c r="E158" s="205">
        <f>VLOOKUP($B158,[1]RevReqInput!$B$20:$AK$197,E$6,FALSE)</f>
        <v>160984.81062391665</v>
      </c>
      <c r="F158" s="205">
        <f>VLOOKUP($B158,[1]RevReqInput!$B$20:$AK$197,F$6,FALSE)</f>
        <v>0</v>
      </c>
      <c r="G158" s="205">
        <f>VLOOKUP($B158,[1]RevReqInput!$B$20:$AK$197,G$6,FALSE)</f>
        <v>11.550623916666668</v>
      </c>
      <c r="H158" s="205">
        <f>VLOOKUP($B158,[1]RevReqInput!$B$20:$AK$197,H$6,FALSE)</f>
        <v>160973.25999999998</v>
      </c>
      <c r="I158" s="205">
        <f>VLOOKUP($B158,[1]RevReqInput!$B$20:$AK$197,I$6,FALSE)</f>
        <v>160956.97999999998</v>
      </c>
      <c r="J158" s="205">
        <f>VLOOKUP($B158,[1]RevReqInput!$B$20:$AK$197,J$6,FALSE)</f>
        <v>16.280000000000015</v>
      </c>
      <c r="K158" s="205">
        <f>VLOOKUP($B158,[1]RevReqInput!$B$20:$AK$197,K$6,FALSE)</f>
        <v>583879.02</v>
      </c>
      <c r="L158" s="205">
        <f>VLOOKUP($B158,[1]RevReqInput!$B$20:$AK$197,L$6,FALSE)</f>
        <v>0</v>
      </c>
      <c r="M158" s="205">
        <f>VLOOKUP($B158,[1]RevReqInput!$B$20:$AK$197,M$6,FALSE)</f>
        <v>160991.15</v>
      </c>
      <c r="N158" s="205">
        <f>VLOOKUP($B158,[1]RevReqInput!$B$20:$AK$197,N$6,FALSE)</f>
        <v>422887.87</v>
      </c>
      <c r="O158" s="205">
        <f>VLOOKUP($B158,[1]RevReqInput!$B$20:$AK$197,O$6,FALSE)</f>
        <v>0</v>
      </c>
      <c r="P158" s="205">
        <f>VLOOKUP($B158,[1]RevReqInput!$B$20:$AK$197,P$6,FALSE)</f>
        <v>16965256.109999999</v>
      </c>
      <c r="Q158" s="205">
        <f>VLOOKUP($B158,[1]RevReqInput!$B$20:$AK$197,Q$6,FALSE)</f>
        <v>16965256.109999999</v>
      </c>
      <c r="R158" s="205">
        <f>VLOOKUP($B158,[1]RevReqInput!$B$20:$AK$197,R$6,FALSE)</f>
        <v>190650</v>
      </c>
      <c r="S158" s="205">
        <f>VLOOKUP($B158,[1]RevReqInput!$B$20:$AK$197,S$6,FALSE)</f>
        <v>422995</v>
      </c>
      <c r="T158" s="205">
        <f>VLOOKUP($B158,[1]RevReqInput!$B$20:$AK$197,T$6,FALSE)</f>
        <v>0</v>
      </c>
      <c r="U158" s="205">
        <f>VLOOKUP($B158,[1]RevReqInput!$B$20:$AK$197,U$6,FALSE)</f>
        <v>190650</v>
      </c>
      <c r="V158" s="205">
        <f>VLOOKUP($B158,[1]RevReqInput!$B$20:$AK$197,V$6,FALSE)</f>
        <v>3791.8597410958905</v>
      </c>
      <c r="W158" s="205">
        <f>VLOOKUP($B158,[1]RevReqInput!$B$20:$AK$197,W$6,FALSE)</f>
        <v>2108.2740990148395</v>
      </c>
      <c r="X158" s="205">
        <f>VLOOKUP($B158,[1]RevReqInput!$B$20:$AK$197,X$6,FALSE)</f>
        <v>0</v>
      </c>
      <c r="Y158" s="205">
        <f>VLOOKUP($B158,[1]RevReqInput!$B$20:$AK$197,Y$6,FALSE)</f>
        <v>393229.02</v>
      </c>
      <c r="Z158" s="205">
        <f>VLOOKUP($B158,[1]RevReqInput!$B$20:$AK$197,Z$6,FALSE)</f>
        <v>0</v>
      </c>
      <c r="AA158" s="205">
        <f>VLOOKUP($B158,[1]RevReqInput!$B$20:$AK$197,AA$6,FALSE)</f>
        <v>0</v>
      </c>
      <c r="AB158" s="205">
        <f>VLOOKUP($B158,[1]RevReqInput!$B$20:$AK$197,AB$6,FALSE)</f>
        <v>0</v>
      </c>
      <c r="AC158" s="205">
        <f>VLOOKUP($B158,[1]RevReqInput!$B$20:$AK$197,AC$6,FALSE)</f>
        <v>0</v>
      </c>
      <c r="AD158" s="205">
        <f>VLOOKUP($B158,[1]RevReqInput!$B$20:$AK$197,AD$6,FALSE)</f>
        <v>0</v>
      </c>
      <c r="AE158" s="205">
        <f>VLOOKUP($B158,[1]RevReqInput!$B$20:$AK$197,AE$6,FALSE)</f>
        <v>0</v>
      </c>
      <c r="AF158" s="205">
        <f>VLOOKUP($B158,[1]RevReqInput!$B$20:$AK$197,AF$6,FALSE)</f>
        <v>0</v>
      </c>
      <c r="AG158" s="205">
        <f>VLOOKUP($B158,[1]RevReqInput!$B$20:$AK$197,AG$6,FALSE)</f>
        <v>0</v>
      </c>
      <c r="AH158" s="205">
        <f>VLOOKUP($B158,[1]RevReqInput!$B$20:$AK$197,AH$6,FALSE)</f>
        <v>0</v>
      </c>
      <c r="AI158" s="205">
        <f>VLOOKUP($B158,[1]RevReqInput!$B$20:$AK$197,AI$6,FALSE)</f>
        <v>5306.5816133008375</v>
      </c>
      <c r="AJ158" s="8">
        <f t="shared" si="68"/>
        <v>404447.28607732826</v>
      </c>
      <c r="AK158" s="8">
        <f t="shared" si="69"/>
        <v>404447.28607732826</v>
      </c>
      <c r="AL158">
        <f t="shared" si="66"/>
        <v>31.6</v>
      </c>
      <c r="AN158" s="8">
        <f>AJ158-RevReqSumR!W158</f>
        <v>0</v>
      </c>
      <c r="AO158" s="8">
        <f t="shared" si="53"/>
        <v>0</v>
      </c>
      <c r="AP158" s="8">
        <f t="shared" si="54"/>
        <v>0</v>
      </c>
      <c r="AQ158" s="8">
        <f t="shared" si="55"/>
        <v>0</v>
      </c>
      <c r="AR158" s="8">
        <f t="shared" si="56"/>
        <v>16965256.109999999</v>
      </c>
      <c r="AS158" s="8">
        <v>0</v>
      </c>
      <c r="AU158" s="8">
        <f t="shared" si="57"/>
        <v>190650</v>
      </c>
      <c r="AV158" s="8">
        <f t="shared" si="58"/>
        <v>0</v>
      </c>
      <c r="AW158" s="8">
        <f t="shared" si="59"/>
        <v>17155906.109999999</v>
      </c>
      <c r="AX158" s="8">
        <f t="shared" si="60"/>
        <v>0</v>
      </c>
      <c r="AZ158" s="8">
        <f t="shared" si="84"/>
        <v>8805526.1495491508</v>
      </c>
      <c r="BA158" s="8">
        <f t="shared" si="84"/>
        <v>218017.25484588</v>
      </c>
      <c r="BB158" s="8">
        <f t="shared" si="84"/>
        <v>8132362.7056049695</v>
      </c>
      <c r="BC158" s="8">
        <f t="shared" si="61"/>
        <v>17155906.109999999</v>
      </c>
      <c r="BD158" s="8">
        <f t="shared" si="62"/>
        <v>0</v>
      </c>
      <c r="BF158" s="8">
        <f t="shared" si="78"/>
        <v>565420.54607732827</v>
      </c>
      <c r="BG158" s="8">
        <f t="shared" si="79"/>
        <v>400643.87571231567</v>
      </c>
      <c r="BH158" s="8">
        <f t="shared" si="80"/>
        <v>0</v>
      </c>
      <c r="BI158" s="8">
        <f t="shared" si="81"/>
        <v>400643.87571231567</v>
      </c>
      <c r="BJ158" s="8">
        <f t="shared" si="82"/>
        <v>164776.6703650126</v>
      </c>
      <c r="BK158" s="8">
        <f t="shared" si="83"/>
        <v>0</v>
      </c>
      <c r="BL158" s="8">
        <f>BU158*WACC!$H$9/12</f>
        <v>46827.158163557462</v>
      </c>
      <c r="BM158" s="8">
        <f t="shared" si="70"/>
        <v>117949.51220145513</v>
      </c>
      <c r="BN158" s="8">
        <f t="shared" si="71"/>
        <v>48458.377592845827</v>
      </c>
      <c r="BO158" s="8">
        <f t="shared" si="72"/>
        <v>69491.134608609311</v>
      </c>
      <c r="BP158" s="8">
        <f>BU158*WACC!$H$10/12</f>
        <v>948.75936080409917</v>
      </c>
      <c r="BQ158" s="8">
        <f t="shared" si="73"/>
        <v>68542.375247805205</v>
      </c>
      <c r="BR158" s="8"/>
      <c r="BS158" s="8">
        <f t="shared" si="74"/>
        <v>164776.6703650126</v>
      </c>
      <c r="BT158" s="8">
        <f t="shared" si="75"/>
        <v>164776.67036501254</v>
      </c>
      <c r="BU158" s="8">
        <f t="shared" si="76"/>
        <v>17811156.870000001</v>
      </c>
      <c r="BV158" s="8">
        <f>BU158*WACC!$H$11/12</f>
        <v>68599.125218125861</v>
      </c>
      <c r="BW158" s="8">
        <f t="shared" si="77"/>
        <v>56.749970320655848</v>
      </c>
    </row>
    <row r="159" spans="1:75" hidden="1" outlineLevel="1" x14ac:dyDescent="0.2">
      <c r="A159">
        <f t="shared" si="67"/>
        <v>2021</v>
      </c>
      <c r="B159" s="49">
        <v>44317</v>
      </c>
      <c r="C159" s="205">
        <f>VLOOKUP($B159,[1]RevReqInput!$B$20:$AK$197,C$6,FALSE)</f>
        <v>0</v>
      </c>
      <c r="D159" s="205">
        <f>VLOOKUP($B159,[1]RevReqInput!$B$20:$AK$197,D$6,FALSE)</f>
        <v>0</v>
      </c>
      <c r="E159" s="205">
        <f>VLOOKUP($B159,[1]RevReqInput!$B$20:$AK$197,E$6,FALSE)</f>
        <v>157069.42764658335</v>
      </c>
      <c r="F159" s="205">
        <f>VLOOKUP($B159,[1]RevReqInput!$B$20:$AK$197,F$6,FALSE)</f>
        <v>0</v>
      </c>
      <c r="G159" s="205">
        <f>VLOOKUP($B159,[1]RevReqInput!$B$20:$AK$197,G$6,FALSE)</f>
        <v>8.5676465833333335</v>
      </c>
      <c r="H159" s="205">
        <f>VLOOKUP($B159,[1]RevReqInput!$B$20:$AK$197,H$6,FALSE)</f>
        <v>157060.86000000002</v>
      </c>
      <c r="I159" s="205">
        <f>VLOOKUP($B159,[1]RevReqInput!$B$20:$AK$197,I$6,FALSE)</f>
        <v>157048.78000000003</v>
      </c>
      <c r="J159" s="205">
        <f>VLOOKUP($B159,[1]RevReqInput!$B$20:$AK$197,J$6,FALSE)</f>
        <v>12.08</v>
      </c>
      <c r="K159" s="205">
        <f>VLOOKUP($B159,[1]RevReqInput!$B$20:$AK$197,K$6,FALSE)</f>
        <v>820950.06</v>
      </c>
      <c r="L159" s="205">
        <f>VLOOKUP($B159,[1]RevReqInput!$B$20:$AK$197,L$6,FALSE)</f>
        <v>0</v>
      </c>
      <c r="M159" s="205">
        <f>VLOOKUP($B159,[1]RevReqInput!$B$20:$AK$197,M$6,FALSE)</f>
        <v>157060.86000000002</v>
      </c>
      <c r="N159" s="205">
        <f>VLOOKUP($B159,[1]RevReqInput!$B$20:$AK$197,N$6,FALSE)</f>
        <v>663889.20000000007</v>
      </c>
      <c r="O159" s="205">
        <f>VLOOKUP($B159,[1]RevReqInput!$B$20:$AK$197,O$6,FALSE)</f>
        <v>0</v>
      </c>
      <c r="P159" s="205">
        <f>VLOOKUP($B159,[1]RevReqInput!$B$20:$AK$197,P$6,FALSE)</f>
        <v>16301366.91</v>
      </c>
      <c r="Q159" s="205">
        <f>VLOOKUP($B159,[1]RevReqInput!$B$20:$AK$197,Q$6,FALSE)</f>
        <v>16301366.91</v>
      </c>
      <c r="R159" s="205">
        <f>VLOOKUP($B159,[1]RevReqInput!$B$20:$AK$197,R$6,FALSE)</f>
        <v>267995</v>
      </c>
      <c r="S159" s="205">
        <f>VLOOKUP($B159,[1]RevReqInput!$B$20:$AK$197,S$6,FALSE)</f>
        <v>0</v>
      </c>
      <c r="T159" s="205">
        <f>VLOOKUP($B159,[1]RevReqInput!$B$20:$AK$197,T$6,FALSE)</f>
        <v>0</v>
      </c>
      <c r="U159" s="205">
        <f>VLOOKUP($B159,[1]RevReqInput!$B$20:$AK$197,U$6,FALSE)</f>
        <v>458645</v>
      </c>
      <c r="V159" s="205">
        <f>VLOOKUP($B159,[1]RevReqInput!$B$20:$AK$197,V$6,FALSE)</f>
        <v>1880.5257794520551</v>
      </c>
      <c r="W159" s="205">
        <f>VLOOKUP($B159,[1]RevReqInput!$B$20:$AK$197,W$6,FALSE)</f>
        <v>0</v>
      </c>
      <c r="X159" s="205">
        <f>VLOOKUP($B159,[1]RevReqInput!$B$20:$AK$197,X$6,FALSE)</f>
        <v>0</v>
      </c>
      <c r="Y159" s="205">
        <f>VLOOKUP($B159,[1]RevReqInput!$B$20:$AK$197,Y$6,FALSE)</f>
        <v>552955.06000000006</v>
      </c>
      <c r="Z159" s="205">
        <f>VLOOKUP($B159,[1]RevReqInput!$B$20:$AK$197,Z$6,FALSE)</f>
        <v>0</v>
      </c>
      <c r="AA159" s="205">
        <f>VLOOKUP($B159,[1]RevReqInput!$B$20:$AK$197,AA$6,FALSE)</f>
        <v>0</v>
      </c>
      <c r="AB159" s="205">
        <f>VLOOKUP($B159,[1]RevReqInput!$B$20:$AK$197,AB$6,FALSE)</f>
        <v>0</v>
      </c>
      <c r="AC159" s="205">
        <f>VLOOKUP($B159,[1]RevReqInput!$B$20:$AK$197,AC$6,FALSE)</f>
        <v>0</v>
      </c>
      <c r="AD159" s="205">
        <f>VLOOKUP($B159,[1]RevReqInput!$B$20:$AK$197,AD$6,FALSE)</f>
        <v>0</v>
      </c>
      <c r="AE159" s="205">
        <f>VLOOKUP($B159,[1]RevReqInput!$B$20:$AK$197,AE$6,FALSE)</f>
        <v>0</v>
      </c>
      <c r="AF159" s="205">
        <f>VLOOKUP($B159,[1]RevReqInput!$B$20:$AK$197,AF$6,FALSE)</f>
        <v>0</v>
      </c>
      <c r="AG159" s="205">
        <f>VLOOKUP($B159,[1]RevReqInput!$B$20:$AK$197,AG$6,FALSE)</f>
        <v>0</v>
      </c>
      <c r="AH159" s="205">
        <f>VLOOKUP($B159,[1]RevReqInput!$B$20:$AK$197,AH$6,FALSE)</f>
        <v>0</v>
      </c>
      <c r="AI159" s="205">
        <f>VLOOKUP($B159,[1]RevReqInput!$B$20:$AK$197,AI$6,FALSE)</f>
        <v>5306.5816133008375</v>
      </c>
      <c r="AJ159" s="8">
        <f t="shared" si="68"/>
        <v>560150.73503933626</v>
      </c>
      <c r="AK159" s="8">
        <f t="shared" si="69"/>
        <v>560150.73503933626</v>
      </c>
      <c r="AL159">
        <f t="shared" si="66"/>
        <v>31.8</v>
      </c>
      <c r="AN159" s="8">
        <f>AJ159-RevReqSumR!W159</f>
        <v>0</v>
      </c>
      <c r="AO159" s="8">
        <f t="shared" si="53"/>
        <v>0</v>
      </c>
      <c r="AP159" s="8">
        <f t="shared" si="54"/>
        <v>0</v>
      </c>
      <c r="AQ159" s="8">
        <f t="shared" si="55"/>
        <v>0</v>
      </c>
      <c r="AR159" s="8">
        <f t="shared" si="56"/>
        <v>16301366.91</v>
      </c>
      <c r="AS159" s="8">
        <v>0</v>
      </c>
      <c r="AU159" s="8">
        <f t="shared" si="57"/>
        <v>458645</v>
      </c>
      <c r="AV159" s="8">
        <f t="shared" si="58"/>
        <v>0</v>
      </c>
      <c r="AW159" s="8">
        <f t="shared" si="59"/>
        <v>16760011.91</v>
      </c>
      <c r="AX159" s="8">
        <f t="shared" si="60"/>
        <v>0</v>
      </c>
      <c r="AZ159" s="8">
        <f t="shared" si="84"/>
        <v>8602327.5129861515</v>
      </c>
      <c r="BA159" s="8">
        <f t="shared" si="84"/>
        <v>212986.23135228001</v>
      </c>
      <c r="BB159" s="8">
        <f t="shared" si="84"/>
        <v>7944698.1656615697</v>
      </c>
      <c r="BC159" s="8">
        <f t="shared" si="61"/>
        <v>16760011.910000002</v>
      </c>
      <c r="BD159" s="8">
        <f t="shared" si="62"/>
        <v>0</v>
      </c>
      <c r="BF159" s="8">
        <f t="shared" si="78"/>
        <v>717211.59503933624</v>
      </c>
      <c r="BG159" s="8">
        <f t="shared" si="79"/>
        <v>558261.64161330089</v>
      </c>
      <c r="BH159" s="8">
        <f t="shared" si="80"/>
        <v>0</v>
      </c>
      <c r="BI159" s="8">
        <f t="shared" si="81"/>
        <v>558261.64161330089</v>
      </c>
      <c r="BJ159" s="8">
        <f t="shared" si="82"/>
        <v>158949.95342603535</v>
      </c>
      <c r="BK159" s="8">
        <f t="shared" si="83"/>
        <v>0</v>
      </c>
      <c r="BL159" s="8">
        <f>BU159*WACC!$H$9/12</f>
        <v>45104.444069281373</v>
      </c>
      <c r="BM159" s="8">
        <f t="shared" si="70"/>
        <v>113845.50935675399</v>
      </c>
      <c r="BN159" s="8">
        <f t="shared" si="71"/>
        <v>46772.289064128803</v>
      </c>
      <c r="BO159" s="8">
        <f t="shared" si="72"/>
        <v>67073.220292625192</v>
      </c>
      <c r="BP159" s="8">
        <f>BU159*WACC!$H$10/12</f>
        <v>913.85565989564702</v>
      </c>
      <c r="BQ159" s="8">
        <f t="shared" si="73"/>
        <v>66159.364632729543</v>
      </c>
      <c r="BR159" s="8"/>
      <c r="BS159" s="8">
        <f t="shared" si="74"/>
        <v>158949.95342603535</v>
      </c>
      <c r="BT159" s="8">
        <f t="shared" si="75"/>
        <v>158949.95342603541</v>
      </c>
      <c r="BU159" s="8">
        <f t="shared" si="76"/>
        <v>17155906.109999999</v>
      </c>
      <c r="BV159" s="8">
        <f>BU159*WACC!$H$11/12</f>
        <v>66075.446983040383</v>
      </c>
      <c r="BW159" s="8">
        <f t="shared" si="77"/>
        <v>-83.917649689159589</v>
      </c>
    </row>
    <row r="160" spans="1:75" hidden="1" outlineLevel="1" x14ac:dyDescent="0.2">
      <c r="A160">
        <f t="shared" si="67"/>
        <v>2021</v>
      </c>
      <c r="B160" s="49">
        <v>44348</v>
      </c>
      <c r="C160" s="205">
        <f>VLOOKUP($B160,[1]RevReqInput!$B$20:$AK$197,C$6,FALSE)</f>
        <v>0</v>
      </c>
      <c r="D160" s="205">
        <f>VLOOKUP($B160,[1]RevReqInput!$B$20:$AK$197,D$6,FALSE)</f>
        <v>0</v>
      </c>
      <c r="E160" s="205">
        <f>VLOOKUP($B160,[1]RevReqInput!$B$20:$AK$197,E$6,FALSE)</f>
        <v>150922.95926225008</v>
      </c>
      <c r="F160" s="205">
        <f>VLOOKUP($B160,[1]RevReqInput!$B$20:$AK$197,F$6,FALSE)</f>
        <v>0</v>
      </c>
      <c r="G160" s="205">
        <f>VLOOKUP($B160,[1]RevReqInput!$B$20:$AK$197,G$6,FALSE)</f>
        <v>6.7892622500000002</v>
      </c>
      <c r="H160" s="205">
        <f>VLOOKUP($B160,[1]RevReqInput!$B$20:$AK$197,H$6,FALSE)</f>
        <v>150916.17000000007</v>
      </c>
      <c r="I160" s="205">
        <f>VLOOKUP($B160,[1]RevReqInput!$B$20:$AK$197,I$6,FALSE)</f>
        <v>150906.60000000006</v>
      </c>
      <c r="J160" s="205">
        <f>VLOOKUP($B160,[1]RevReqInput!$B$20:$AK$197,J$6,FALSE)</f>
        <v>9.57</v>
      </c>
      <c r="K160" s="205">
        <f>VLOOKUP($B160,[1]RevReqInput!$B$20:$AK$197,K$6,FALSE)</f>
        <v>894970.73</v>
      </c>
      <c r="L160" s="205">
        <f>VLOOKUP($B160,[1]RevReqInput!$B$20:$AK$197,L$6,FALSE)</f>
        <v>0</v>
      </c>
      <c r="M160" s="205">
        <f>VLOOKUP($B160,[1]RevReqInput!$B$20:$AK$197,M$6,FALSE)</f>
        <v>150916.17000000007</v>
      </c>
      <c r="N160" s="205">
        <f>VLOOKUP($B160,[1]RevReqInput!$B$20:$AK$197,N$6,FALSE)</f>
        <v>744054.55999999982</v>
      </c>
      <c r="O160" s="205">
        <f>VLOOKUP($B160,[1]RevReqInput!$B$20:$AK$197,O$6,FALSE)</f>
        <v>0</v>
      </c>
      <c r="P160" s="205">
        <f>VLOOKUP($B160,[1]RevReqInput!$B$20:$AK$197,P$6,FALSE)</f>
        <v>15557312.350000001</v>
      </c>
      <c r="Q160" s="205">
        <f>VLOOKUP($B160,[1]RevReqInput!$B$20:$AK$197,Q$6,FALSE)</f>
        <v>15557312.350000001</v>
      </c>
      <c r="R160" s="205">
        <f>VLOOKUP($B160,[1]RevReqInput!$B$20:$AK$197,R$6,FALSE)</f>
        <v>292020</v>
      </c>
      <c r="S160" s="205">
        <f>VLOOKUP($B160,[1]RevReqInput!$B$20:$AK$197,S$6,FALSE)</f>
        <v>0</v>
      </c>
      <c r="T160" s="205">
        <f>VLOOKUP($B160,[1]RevReqInput!$B$20:$AK$197,T$6,FALSE)</f>
        <v>0</v>
      </c>
      <c r="U160" s="205">
        <f>VLOOKUP($B160,[1]RevReqInput!$B$20:$AK$197,U$6,FALSE)</f>
        <v>750665</v>
      </c>
      <c r="V160" s="205">
        <f>VLOOKUP($B160,[1]RevReqInput!$B$20:$AK$197,V$6,FALSE)</f>
        <v>4277.0060465753422</v>
      </c>
      <c r="W160" s="205">
        <f>VLOOKUP($B160,[1]RevReqInput!$B$20:$AK$197,W$6,FALSE)</f>
        <v>0</v>
      </c>
      <c r="X160" s="205">
        <f>VLOOKUP($B160,[1]RevReqInput!$B$20:$AK$197,X$6,FALSE)</f>
        <v>0</v>
      </c>
      <c r="Y160" s="205">
        <f>VLOOKUP($B160,[1]RevReqInput!$B$20:$AK$197,Y$6,FALSE)</f>
        <v>602880</v>
      </c>
      <c r="Z160" s="205">
        <f>VLOOKUP($B160,[1]RevReqInput!$B$20:$AK$197,Z$6,FALSE)</f>
        <v>0</v>
      </c>
      <c r="AA160" s="205">
        <f>VLOOKUP($B160,[1]RevReqInput!$B$20:$AK$197,AA$6,FALSE)</f>
        <v>0</v>
      </c>
      <c r="AB160" s="205">
        <f>VLOOKUP($B160,[1]RevReqInput!$B$20:$AK$197,AB$6,FALSE)</f>
        <v>0</v>
      </c>
      <c r="AC160" s="205">
        <f>VLOOKUP($B160,[1]RevReqInput!$B$20:$AK$197,AC$6,FALSE)</f>
        <v>0</v>
      </c>
      <c r="AD160" s="205">
        <f>VLOOKUP($B160,[1]RevReqInput!$B$20:$AK$197,AD$6,FALSE)</f>
        <v>0</v>
      </c>
      <c r="AE160" s="205">
        <f>VLOOKUP($B160,[1]RevReqInput!$B$20:$AK$197,AE$6,FALSE)</f>
        <v>0</v>
      </c>
      <c r="AF160" s="205">
        <f>VLOOKUP($B160,[1]RevReqInput!$B$20:$AK$197,AF$6,FALSE)</f>
        <v>0</v>
      </c>
      <c r="AG160" s="205">
        <f>VLOOKUP($B160,[1]RevReqInput!$B$20:$AK$197,AG$6,FALSE)</f>
        <v>0</v>
      </c>
      <c r="AH160" s="205">
        <f>VLOOKUP($B160,[1]RevReqInput!$B$20:$AK$197,AH$6,FALSE)</f>
        <v>0</v>
      </c>
      <c r="AI160" s="205">
        <f>VLOOKUP($B160,[1]RevReqInput!$B$20:$AK$197,AI$6,FALSE)</f>
        <v>5306.5816133008375</v>
      </c>
      <c r="AJ160" s="8">
        <f t="shared" si="68"/>
        <v>612470.37692212616</v>
      </c>
      <c r="AK160" s="8">
        <f t="shared" si="69"/>
        <v>612470.37692212616</v>
      </c>
      <c r="AL160">
        <f t="shared" si="66"/>
        <v>32</v>
      </c>
      <c r="AN160" s="8">
        <f>AJ160-RevReqSumR!W160</f>
        <v>0</v>
      </c>
      <c r="AO160" s="8">
        <f t="shared" si="53"/>
        <v>0</v>
      </c>
      <c r="AP160" s="8">
        <f t="shared" si="54"/>
        <v>0</v>
      </c>
      <c r="AQ160" s="8">
        <f t="shared" si="55"/>
        <v>0</v>
      </c>
      <c r="AR160" s="8">
        <f t="shared" si="56"/>
        <v>15557312.350000001</v>
      </c>
      <c r="AS160" s="8">
        <v>0</v>
      </c>
      <c r="AU160" s="8">
        <f t="shared" si="57"/>
        <v>750665</v>
      </c>
      <c r="AV160" s="8">
        <f t="shared" si="58"/>
        <v>0</v>
      </c>
      <c r="AW160" s="8">
        <f t="shared" si="59"/>
        <v>16307977.350000001</v>
      </c>
      <c r="AX160" s="8">
        <f t="shared" si="60"/>
        <v>0</v>
      </c>
      <c r="AZ160" s="8">
        <f t="shared" si="84"/>
        <v>8370313.9945477517</v>
      </c>
      <c r="BA160" s="8">
        <f t="shared" si="84"/>
        <v>207241.77616380004</v>
      </c>
      <c r="BB160" s="8">
        <f t="shared" si="84"/>
        <v>7730421.5792884501</v>
      </c>
      <c r="BC160" s="8">
        <f t="shared" si="61"/>
        <v>16307977.350000001</v>
      </c>
      <c r="BD160" s="8">
        <f t="shared" si="62"/>
        <v>0</v>
      </c>
      <c r="BF160" s="8">
        <f t="shared" si="78"/>
        <v>763386.5469221262</v>
      </c>
      <c r="BG160" s="8">
        <f t="shared" si="79"/>
        <v>608186.58161330083</v>
      </c>
      <c r="BH160" s="8">
        <f t="shared" si="80"/>
        <v>0</v>
      </c>
      <c r="BI160" s="8">
        <f t="shared" si="81"/>
        <v>608186.58161330083</v>
      </c>
      <c r="BJ160" s="8">
        <f t="shared" si="82"/>
        <v>155199.96530882537</v>
      </c>
      <c r="BK160" s="8">
        <f t="shared" si="83"/>
        <v>0</v>
      </c>
      <c r="BL160" s="8">
        <f>BU160*WACC!$H$9/12</f>
        <v>44063.602059144447</v>
      </c>
      <c r="BM160" s="8">
        <f t="shared" si="70"/>
        <v>111136.36324968093</v>
      </c>
      <c r="BN160" s="8">
        <f t="shared" si="71"/>
        <v>45659.263477498913</v>
      </c>
      <c r="BO160" s="8">
        <f t="shared" si="72"/>
        <v>65477.099772182017</v>
      </c>
      <c r="BP160" s="8">
        <f>BU160*WACC!$H$10/12</f>
        <v>892.76728641830698</v>
      </c>
      <c r="BQ160" s="8">
        <f t="shared" si="73"/>
        <v>64584.332485763713</v>
      </c>
      <c r="BR160" s="8"/>
      <c r="BS160" s="8">
        <f t="shared" si="74"/>
        <v>155199.96530882537</v>
      </c>
      <c r="BT160" s="8">
        <f t="shared" si="75"/>
        <v>155199.96530882543</v>
      </c>
      <c r="BU160" s="8">
        <f t="shared" si="76"/>
        <v>16760011.91</v>
      </c>
      <c r="BV160" s="8">
        <f>BU160*WACC!$H$11/12</f>
        <v>64550.672596000259</v>
      </c>
      <c r="BW160" s="8">
        <f t="shared" si="77"/>
        <v>-33.659889763453975</v>
      </c>
    </row>
    <row r="161" spans="1:75" hidden="1" outlineLevel="1" x14ac:dyDescent="0.2">
      <c r="A161">
        <f t="shared" si="67"/>
        <v>2021</v>
      </c>
      <c r="B161" s="49">
        <v>44378</v>
      </c>
      <c r="C161" s="205">
        <f>VLOOKUP($B161,[1]RevReqInput!$B$20:$AK$197,C$6,FALSE)</f>
        <v>0</v>
      </c>
      <c r="D161" s="205">
        <f>VLOOKUP($B161,[1]RevReqInput!$B$20:$AK$197,D$6,FALSE)</f>
        <v>0</v>
      </c>
      <c r="E161" s="205">
        <f>VLOOKUP($B161,[1]RevReqInput!$B$20:$AK$197,E$6,FALSE)</f>
        <v>144034.27123533335</v>
      </c>
      <c r="F161" s="205">
        <f>VLOOKUP($B161,[1]RevReqInput!$B$20:$AK$197,F$6,FALSE)</f>
        <v>0</v>
      </c>
      <c r="G161" s="205">
        <f>VLOOKUP($B161,[1]RevReqInput!$B$20:$AK$197,G$6,FALSE)</f>
        <v>5.0012353333333328</v>
      </c>
      <c r="H161" s="205">
        <f>VLOOKUP($B161,[1]RevReqInput!$B$20:$AK$197,H$6,FALSE)</f>
        <v>144029.27000000002</v>
      </c>
      <c r="I161" s="205">
        <f>VLOOKUP($B161,[1]RevReqInput!$B$20:$AK$197,I$6,FALSE)</f>
        <v>144022.22000000003</v>
      </c>
      <c r="J161" s="205">
        <f>VLOOKUP($B161,[1]RevReqInput!$B$20:$AK$197,J$6,FALSE)</f>
        <v>7.05</v>
      </c>
      <c r="K161" s="205">
        <f>VLOOKUP($B161,[1]RevReqInput!$B$20:$AK$197,K$6,FALSE)</f>
        <v>1049871.3</v>
      </c>
      <c r="L161" s="205">
        <f>VLOOKUP($B161,[1]RevReqInput!$B$20:$AK$197,L$6,FALSE)</f>
        <v>0</v>
      </c>
      <c r="M161" s="205">
        <f>VLOOKUP($B161,[1]RevReqInput!$B$20:$AK$197,M$6,FALSE)</f>
        <v>144029.27000000002</v>
      </c>
      <c r="N161" s="205">
        <f>VLOOKUP($B161,[1]RevReqInput!$B$20:$AK$197,N$6,FALSE)</f>
        <v>905842.0299999998</v>
      </c>
      <c r="O161" s="205">
        <f>VLOOKUP($B161,[1]RevReqInput!$B$20:$AK$197,O$6,FALSE)</f>
        <v>0</v>
      </c>
      <c r="P161" s="205">
        <f>VLOOKUP($B161,[1]RevReqInput!$B$20:$AK$197,P$6,FALSE)</f>
        <v>14651470.320000002</v>
      </c>
      <c r="Q161" s="205">
        <f>VLOOKUP($B161,[1]RevReqInput!$B$20:$AK$197,Q$6,FALSE)</f>
        <v>14651470.320000002</v>
      </c>
      <c r="R161" s="205">
        <f>VLOOKUP($B161,[1]RevReqInput!$B$20:$AK$197,R$6,FALSE)</f>
        <v>342705</v>
      </c>
      <c r="S161" s="205">
        <f>VLOOKUP($B161,[1]RevReqInput!$B$20:$AK$197,S$6,FALSE)</f>
        <v>750665</v>
      </c>
      <c r="T161" s="205">
        <f>VLOOKUP($B161,[1]RevReqInput!$B$20:$AK$197,T$6,FALSE)</f>
        <v>0</v>
      </c>
      <c r="U161" s="205">
        <f>VLOOKUP($B161,[1]RevReqInput!$B$20:$AK$197,U$6,FALSE)</f>
        <v>342705</v>
      </c>
      <c r="V161" s="205">
        <f>VLOOKUP($B161,[1]RevReqInput!$B$20:$AK$197,V$6,FALSE)</f>
        <v>6959.0163575342476</v>
      </c>
      <c r="W161" s="205">
        <f>VLOOKUP($B161,[1]RevReqInput!$B$20:$AK$197,W$6,FALSE)</f>
        <v>2732.138411750062</v>
      </c>
      <c r="X161" s="205">
        <f>VLOOKUP($B161,[1]RevReqInput!$B$20:$AK$197,X$6,FALSE)</f>
        <v>0</v>
      </c>
      <c r="Y161" s="205">
        <f>VLOOKUP($B161,[1]RevReqInput!$B$20:$AK$197,Y$6,FALSE)</f>
        <v>707166.3</v>
      </c>
      <c r="Z161" s="205">
        <f>VLOOKUP($B161,[1]RevReqInput!$B$20:$AK$197,Z$6,FALSE)</f>
        <v>0</v>
      </c>
      <c r="AA161" s="205">
        <f>VLOOKUP($B161,[1]RevReqInput!$B$20:$AK$197,AA$6,FALSE)</f>
        <v>0</v>
      </c>
      <c r="AB161" s="205">
        <f>VLOOKUP($B161,[1]RevReqInput!$B$20:$AK$197,AB$6,FALSE)</f>
        <v>0</v>
      </c>
      <c r="AC161" s="205">
        <f>VLOOKUP($B161,[1]RevReqInput!$B$20:$AK$197,AC$6,FALSE)</f>
        <v>0</v>
      </c>
      <c r="AD161" s="205">
        <f>VLOOKUP($B161,[1]RevReqInput!$B$20:$AK$197,AD$6,FALSE)</f>
        <v>0</v>
      </c>
      <c r="AE161" s="205">
        <f>VLOOKUP($B161,[1]RevReqInput!$B$20:$AK$197,AE$6,FALSE)</f>
        <v>0</v>
      </c>
      <c r="AF161" s="205">
        <f>VLOOKUP($B161,[1]RevReqInput!$B$20:$AK$197,AF$6,FALSE)</f>
        <v>0</v>
      </c>
      <c r="AG161" s="205">
        <f>VLOOKUP($B161,[1]RevReqInput!$B$20:$AK$197,AG$6,FALSE)</f>
        <v>0</v>
      </c>
      <c r="AH161" s="205">
        <f>VLOOKUP($B161,[1]RevReqInput!$B$20:$AK$197,AH$6,FALSE)</f>
        <v>0</v>
      </c>
      <c r="AI161" s="205">
        <f>VLOOKUP($B161,[1]RevReqInput!$B$20:$AK$197,AI$6,FALSE)</f>
        <v>5306.5816133008375</v>
      </c>
      <c r="AJ161" s="8">
        <f t="shared" si="68"/>
        <v>722169.03761791822</v>
      </c>
      <c r="AK161" s="8">
        <f t="shared" si="69"/>
        <v>722169.03761791857</v>
      </c>
      <c r="AL161">
        <f t="shared" si="66"/>
        <v>32.200000000000003</v>
      </c>
      <c r="AN161" s="8">
        <f>AJ161-RevReqSumR!W161</f>
        <v>0</v>
      </c>
      <c r="AO161" s="8">
        <f t="shared" si="53"/>
        <v>0</v>
      </c>
      <c r="AP161" s="8">
        <f t="shared" si="54"/>
        <v>0</v>
      </c>
      <c r="AQ161" s="8">
        <f t="shared" si="55"/>
        <v>0</v>
      </c>
      <c r="AR161" s="8">
        <f t="shared" si="56"/>
        <v>14651470.320000002</v>
      </c>
      <c r="AS161" s="8">
        <v>0</v>
      </c>
      <c r="AU161" s="8">
        <f t="shared" si="57"/>
        <v>342705</v>
      </c>
      <c r="AV161" s="8">
        <f t="shared" si="58"/>
        <v>0</v>
      </c>
      <c r="AW161" s="8">
        <f t="shared" si="59"/>
        <v>14994175.320000002</v>
      </c>
      <c r="AX161" s="8">
        <f t="shared" si="60"/>
        <v>0</v>
      </c>
      <c r="AZ161" s="8">
        <f t="shared" si="84"/>
        <v>7695985.3956198022</v>
      </c>
      <c r="BA161" s="8">
        <f t="shared" si="84"/>
        <v>190545.97996656003</v>
      </c>
      <c r="BB161" s="8">
        <f t="shared" si="84"/>
        <v>7107643.9444136405</v>
      </c>
      <c r="BC161" s="8">
        <f t="shared" si="61"/>
        <v>14994175.320000004</v>
      </c>
      <c r="BD161" s="8">
        <f t="shared" si="62"/>
        <v>0</v>
      </c>
      <c r="BF161" s="8">
        <f t="shared" si="78"/>
        <v>866198.30761791824</v>
      </c>
      <c r="BG161" s="8">
        <f t="shared" si="79"/>
        <v>715205.02002505097</v>
      </c>
      <c r="BH161" s="8">
        <f t="shared" si="80"/>
        <v>0</v>
      </c>
      <c r="BI161" s="8">
        <f t="shared" si="81"/>
        <v>715205.02002505097</v>
      </c>
      <c r="BJ161" s="8">
        <f t="shared" si="82"/>
        <v>150993.28759286727</v>
      </c>
      <c r="BK161" s="8">
        <f t="shared" si="83"/>
        <v>0</v>
      </c>
      <c r="BL161" s="8">
        <f>BU161*WACC!$H$9/12</f>
        <v>42875.161915081299</v>
      </c>
      <c r="BM161" s="8">
        <f t="shared" si="70"/>
        <v>108118.12567778598</v>
      </c>
      <c r="BN161" s="8">
        <f t="shared" si="71"/>
        <v>44419.250753461594</v>
      </c>
      <c r="BO161" s="8">
        <f t="shared" si="72"/>
        <v>63698.874924324387</v>
      </c>
      <c r="BP161" s="8">
        <f>BU161*WACC!$H$10/12</f>
        <v>868.68844508659515</v>
      </c>
      <c r="BQ161" s="8">
        <f t="shared" si="73"/>
        <v>62830.186479237789</v>
      </c>
      <c r="BR161" s="8"/>
      <c r="BS161" s="8">
        <f t="shared" si="74"/>
        <v>150993.28759286727</v>
      </c>
      <c r="BT161" s="8">
        <f t="shared" si="75"/>
        <v>150993.28759286759</v>
      </c>
      <c r="BU161" s="8">
        <f t="shared" si="76"/>
        <v>16307977.350000001</v>
      </c>
      <c r="BV161" s="8">
        <f>BU161*WACC!$H$11/12</f>
        <v>62809.675331718667</v>
      </c>
      <c r="BW161" s="8">
        <f t="shared" si="77"/>
        <v>-20.51114751912246</v>
      </c>
    </row>
    <row r="162" spans="1:75" hidden="1" outlineLevel="1" x14ac:dyDescent="0.2">
      <c r="A162">
        <f t="shared" si="67"/>
        <v>2021</v>
      </c>
      <c r="B162" s="49">
        <v>44409</v>
      </c>
      <c r="C162" s="205">
        <f>VLOOKUP($B162,[1]RevReqInput!$B$20:$AK$197,C$6,FALSE)</f>
        <v>0</v>
      </c>
      <c r="D162" s="205">
        <f>VLOOKUP($B162,[1]RevReqInput!$B$20:$AK$197,D$6,FALSE)</f>
        <v>0</v>
      </c>
      <c r="E162" s="205">
        <f>VLOOKUP($B162,[1]RevReqInput!$B$20:$AK$197,E$6,FALSE)</f>
        <v>135647.71352741664</v>
      </c>
      <c r="F162" s="205">
        <f>VLOOKUP($B162,[1]RevReqInput!$B$20:$AK$197,F$6,FALSE)</f>
        <v>0</v>
      </c>
      <c r="G162" s="205">
        <f>VLOOKUP($B162,[1]RevReqInput!$B$20:$AK$197,G$6,FALSE)</f>
        <v>3.2035274166666667</v>
      </c>
      <c r="H162" s="205">
        <f>VLOOKUP($B162,[1]RevReqInput!$B$20:$AK$197,H$6,FALSE)</f>
        <v>135644.50999999998</v>
      </c>
      <c r="I162" s="205">
        <f>VLOOKUP($B162,[1]RevReqInput!$B$20:$AK$197,I$6,FALSE)</f>
        <v>135639.99</v>
      </c>
      <c r="J162" s="205">
        <f>VLOOKUP($B162,[1]RevReqInput!$B$20:$AK$197,J$6,FALSE)</f>
        <v>4.5199999999999996</v>
      </c>
      <c r="K162" s="205">
        <f>VLOOKUP($B162,[1]RevReqInput!$B$20:$AK$197,K$6,FALSE)</f>
        <v>1025573.71</v>
      </c>
      <c r="L162" s="205">
        <f>VLOOKUP($B162,[1]RevReqInput!$B$20:$AK$197,L$6,FALSE)</f>
        <v>0</v>
      </c>
      <c r="M162" s="205">
        <f>VLOOKUP($B162,[1]RevReqInput!$B$20:$AK$197,M$6,FALSE)</f>
        <v>135644.50999999998</v>
      </c>
      <c r="N162" s="205">
        <f>VLOOKUP($B162,[1]RevReqInput!$B$20:$AK$197,N$6,FALSE)</f>
        <v>889929.20000000007</v>
      </c>
      <c r="O162" s="205">
        <f>VLOOKUP($B162,[1]RevReqInput!$B$20:$AK$197,O$6,FALSE)</f>
        <v>0</v>
      </c>
      <c r="P162" s="205">
        <f>VLOOKUP($B162,[1]RevReqInput!$B$20:$AK$197,P$6,FALSE)</f>
        <v>13761541.119999999</v>
      </c>
      <c r="Q162" s="205">
        <f>VLOOKUP($B162,[1]RevReqInput!$B$20:$AK$197,Q$6,FALSE)</f>
        <v>13761541.119999999</v>
      </c>
      <c r="R162" s="205">
        <f>VLOOKUP($B162,[1]RevReqInput!$B$20:$AK$197,R$6,FALSE)</f>
        <v>334490</v>
      </c>
      <c r="S162" s="205">
        <f>VLOOKUP($B162,[1]RevReqInput!$B$20:$AK$197,S$6,FALSE)</f>
        <v>0</v>
      </c>
      <c r="T162" s="205">
        <f>VLOOKUP($B162,[1]RevReqInput!$B$20:$AK$197,T$6,FALSE)</f>
        <v>0</v>
      </c>
      <c r="U162" s="205">
        <f>VLOOKUP($B162,[1]RevReqInput!$B$20:$AK$197,U$6,FALSE)</f>
        <v>677195</v>
      </c>
      <c r="V162" s="205">
        <f>VLOOKUP($B162,[1]RevReqInput!$B$20:$AK$197,V$6,FALSE)</f>
        <v>3335.5400808219183</v>
      </c>
      <c r="W162" s="205">
        <f>VLOOKUP($B162,[1]RevReqInput!$B$20:$AK$197,W$6,FALSE)</f>
        <v>0</v>
      </c>
      <c r="X162" s="205">
        <f>VLOOKUP($B162,[1]RevReqInput!$B$20:$AK$197,X$6,FALSE)</f>
        <v>0</v>
      </c>
      <c r="Y162" s="205">
        <f>VLOOKUP($B162,[1]RevReqInput!$B$20:$AK$197,Y$6,FALSE)</f>
        <v>690560</v>
      </c>
      <c r="Z162" s="205">
        <f>VLOOKUP($B162,[1]RevReqInput!$B$20:$AK$197,Z$6,FALSE)</f>
        <v>0</v>
      </c>
      <c r="AA162" s="205">
        <f>VLOOKUP($B162,[1]RevReqInput!$B$20:$AK$197,AA$6,FALSE)</f>
        <v>0</v>
      </c>
      <c r="AB162" s="205">
        <f>VLOOKUP($B162,[1]RevReqInput!$B$20:$AK$197,AB$6,FALSE)</f>
        <v>0</v>
      </c>
      <c r="AC162" s="205">
        <f>VLOOKUP($B162,[1]RevReqInput!$B$20:$AK$197,AC$6,FALSE)</f>
        <v>0</v>
      </c>
      <c r="AD162" s="205">
        <f>VLOOKUP($B162,[1]RevReqInput!$B$20:$AK$197,AD$6,FALSE)</f>
        <v>0</v>
      </c>
      <c r="AE162" s="205">
        <f>VLOOKUP($B162,[1]RevReqInput!$B$20:$AK$197,AE$6,FALSE)</f>
        <v>0</v>
      </c>
      <c r="AF162" s="205">
        <f>VLOOKUP($B162,[1]RevReqInput!$B$20:$AK$197,AF$6,FALSE)</f>
        <v>0</v>
      </c>
      <c r="AG162" s="205">
        <f>VLOOKUP($B162,[1]RevReqInput!$B$20:$AK$197,AG$6,FALSE)</f>
        <v>0</v>
      </c>
      <c r="AH162" s="205">
        <f>VLOOKUP($B162,[1]RevReqInput!$B$20:$AK$197,AH$6,FALSE)</f>
        <v>0</v>
      </c>
      <c r="AI162" s="205">
        <f>VLOOKUP($B162,[1]RevReqInput!$B$20:$AK$197,AI$6,FALSE)</f>
        <v>5306.5816133008375</v>
      </c>
      <c r="AJ162" s="8">
        <f t="shared" si="68"/>
        <v>699205.32522153959</v>
      </c>
      <c r="AK162" s="8">
        <f t="shared" si="69"/>
        <v>699205.32522153948</v>
      </c>
      <c r="AL162">
        <f t="shared" si="66"/>
        <v>32.4</v>
      </c>
      <c r="AN162" s="8">
        <f>AJ162-RevReqSumR!W162</f>
        <v>0</v>
      </c>
      <c r="AO162" s="8">
        <f t="shared" si="53"/>
        <v>0</v>
      </c>
      <c r="AP162" s="8">
        <f t="shared" si="54"/>
        <v>0</v>
      </c>
      <c r="AQ162" s="8">
        <f t="shared" si="55"/>
        <v>0</v>
      </c>
      <c r="AR162" s="8">
        <f t="shared" si="56"/>
        <v>13761541.119999999</v>
      </c>
      <c r="AS162" s="8">
        <v>0</v>
      </c>
      <c r="AU162" s="8">
        <f t="shared" si="57"/>
        <v>677195</v>
      </c>
      <c r="AV162" s="8">
        <f t="shared" si="58"/>
        <v>0</v>
      </c>
      <c r="AW162" s="8">
        <f t="shared" si="59"/>
        <v>14438736.119999999</v>
      </c>
      <c r="AX162" s="8">
        <f t="shared" si="60"/>
        <v>0</v>
      </c>
      <c r="AZ162" s="8">
        <f t="shared" si="84"/>
        <v>7410897.8946318012</v>
      </c>
      <c r="BA162" s="8">
        <f t="shared" si="84"/>
        <v>183487.45861296001</v>
      </c>
      <c r="BB162" s="8">
        <f t="shared" si="84"/>
        <v>6844350.7667552391</v>
      </c>
      <c r="BC162" s="8">
        <f t="shared" si="61"/>
        <v>14438736.120000001</v>
      </c>
      <c r="BD162" s="8">
        <f t="shared" si="62"/>
        <v>0</v>
      </c>
      <c r="BF162" s="8">
        <f t="shared" si="78"/>
        <v>834849.8352215396</v>
      </c>
      <c r="BG162" s="8">
        <f t="shared" si="79"/>
        <v>695866.58161330083</v>
      </c>
      <c r="BH162" s="8">
        <f t="shared" si="80"/>
        <v>0</v>
      </c>
      <c r="BI162" s="8">
        <f t="shared" si="81"/>
        <v>695866.58161330083</v>
      </c>
      <c r="BJ162" s="8">
        <f t="shared" si="82"/>
        <v>138983.25360823877</v>
      </c>
      <c r="BK162" s="8">
        <f t="shared" si="83"/>
        <v>0</v>
      </c>
      <c r="BL162" s="8">
        <f>BU162*WACC!$H$9/12</f>
        <v>39421.056384292562</v>
      </c>
      <c r="BM162" s="8">
        <f t="shared" si="70"/>
        <v>99562.197223946205</v>
      </c>
      <c r="BN162" s="8">
        <f t="shared" si="71"/>
        <v>40904.133107486057</v>
      </c>
      <c r="BO162" s="8">
        <f t="shared" si="72"/>
        <v>58658.064116460147</v>
      </c>
      <c r="BP162" s="8">
        <f>BU162*WACC!$H$10/12</f>
        <v>798.70523269316425</v>
      </c>
      <c r="BQ162" s="8">
        <f t="shared" si="73"/>
        <v>57859.358883766981</v>
      </c>
      <c r="BR162" s="8"/>
      <c r="BS162" s="8">
        <f t="shared" si="74"/>
        <v>138983.25360823877</v>
      </c>
      <c r="BT162" s="8">
        <f t="shared" si="75"/>
        <v>138983.25360823856</v>
      </c>
      <c r="BU162" s="8">
        <f t="shared" si="76"/>
        <v>14994175.320000002</v>
      </c>
      <c r="BV162" s="8">
        <f>BU162*WACC!$H$11/12</f>
        <v>57749.607048360835</v>
      </c>
      <c r="BW162" s="8">
        <f t="shared" si="77"/>
        <v>-109.75183540614671</v>
      </c>
    </row>
    <row r="163" spans="1:75" hidden="1" outlineLevel="1" x14ac:dyDescent="0.2">
      <c r="A163">
        <f t="shared" si="67"/>
        <v>2021</v>
      </c>
      <c r="B163" s="49">
        <v>44440</v>
      </c>
      <c r="C163" s="205">
        <f>VLOOKUP($B163,[1]RevReqInput!$B$20:$AK$197,C$6,FALSE)</f>
        <v>0</v>
      </c>
      <c r="D163" s="205">
        <f>VLOOKUP($B163,[1]RevReqInput!$B$20:$AK$197,D$6,FALSE)</f>
        <v>0</v>
      </c>
      <c r="E163" s="205">
        <f>VLOOKUP($B163,[1]RevReqInput!$B$20:$AK$197,E$6,FALSE)</f>
        <v>127408.4861000833</v>
      </c>
      <c r="F163" s="205">
        <f>VLOOKUP($B163,[1]RevReqInput!$B$20:$AK$197,F$6,FALSE)</f>
        <v>0</v>
      </c>
      <c r="G163" s="205">
        <f>VLOOKUP($B163,[1]RevReqInput!$B$20:$AK$197,G$6,FALSE)</f>
        <v>1.3961000833333335</v>
      </c>
      <c r="H163" s="205">
        <f>VLOOKUP($B163,[1]RevReqInput!$B$20:$AK$197,H$6,FALSE)</f>
        <v>127407.08999999997</v>
      </c>
      <c r="I163" s="205">
        <f>VLOOKUP($B163,[1]RevReqInput!$B$20:$AK$197,I$6,FALSE)</f>
        <v>127405.11999999997</v>
      </c>
      <c r="J163" s="205">
        <f>VLOOKUP($B163,[1]RevReqInput!$B$20:$AK$197,J$6,FALSE)</f>
        <v>1.97</v>
      </c>
      <c r="K163" s="205">
        <f>VLOOKUP($B163,[1]RevReqInput!$B$20:$AK$197,K$6,FALSE)</f>
        <v>892621.58</v>
      </c>
      <c r="L163" s="205">
        <f>VLOOKUP($B163,[1]RevReqInput!$B$20:$AK$197,L$6,FALSE)</f>
        <v>0</v>
      </c>
      <c r="M163" s="205">
        <f>VLOOKUP($B163,[1]RevReqInput!$B$20:$AK$197,M$6,FALSE)</f>
        <v>127407.08999999997</v>
      </c>
      <c r="N163" s="205">
        <f>VLOOKUP($B163,[1]RevReqInput!$B$20:$AK$197,N$6,FALSE)</f>
        <v>765214.49000000022</v>
      </c>
      <c r="O163" s="205">
        <f>VLOOKUP($B163,[1]RevReqInput!$B$20:$AK$197,O$6,FALSE)</f>
        <v>0</v>
      </c>
      <c r="P163" s="205">
        <f>VLOOKUP($B163,[1]RevReqInput!$B$20:$AK$197,P$6,FALSE)</f>
        <v>12996326.629999999</v>
      </c>
      <c r="Q163" s="205">
        <f>VLOOKUP($B163,[1]RevReqInput!$B$20:$AK$197,Q$6,FALSE)</f>
        <v>12996326.629999999</v>
      </c>
      <c r="R163" s="205">
        <f>VLOOKUP($B163,[1]RevReqInput!$B$20:$AK$197,R$6,FALSE)</f>
        <v>291245</v>
      </c>
      <c r="S163" s="205">
        <f>VLOOKUP($B163,[1]RevReqInput!$B$20:$AK$197,S$6,FALSE)</f>
        <v>0</v>
      </c>
      <c r="T163" s="205">
        <f>VLOOKUP($B163,[1]RevReqInput!$B$20:$AK$197,T$6,FALSE)</f>
        <v>0</v>
      </c>
      <c r="U163" s="205">
        <f>VLOOKUP($B163,[1]RevReqInput!$B$20:$AK$197,U$6,FALSE)</f>
        <v>968440</v>
      </c>
      <c r="V163" s="205">
        <f>VLOOKUP($B163,[1]RevReqInput!$B$20:$AK$197,V$6,FALSE)</f>
        <v>6272.4609712328765</v>
      </c>
      <c r="W163" s="205">
        <f>VLOOKUP($B163,[1]RevReqInput!$B$20:$AK$197,W$6,FALSE)</f>
        <v>0</v>
      </c>
      <c r="X163" s="205">
        <f>VLOOKUP($B163,[1]RevReqInput!$B$20:$AK$197,X$6,FALSE)</f>
        <v>0</v>
      </c>
      <c r="Y163" s="205">
        <f>VLOOKUP($B163,[1]RevReqInput!$B$20:$AK$197,Y$6,FALSE)</f>
        <v>600799.1</v>
      </c>
      <c r="Z163" s="205">
        <f>VLOOKUP($B163,[1]RevReqInput!$B$20:$AK$197,Z$6,FALSE)</f>
        <v>0</v>
      </c>
      <c r="AA163" s="205">
        <f>VLOOKUP($B163,[1]RevReqInput!$B$20:$AK$197,AA$6,FALSE)</f>
        <v>0</v>
      </c>
      <c r="AB163" s="205">
        <f>VLOOKUP($B163,[1]RevReqInput!$B$20:$AK$197,AB$6,FALSE)</f>
        <v>0</v>
      </c>
      <c r="AC163" s="205">
        <f>VLOOKUP($B163,[1]RevReqInput!$B$20:$AK$197,AC$6,FALSE)</f>
        <v>0</v>
      </c>
      <c r="AD163" s="205">
        <f>VLOOKUP($B163,[1]RevReqInput!$B$20:$AK$197,AD$6,FALSE)</f>
        <v>0</v>
      </c>
      <c r="AE163" s="205">
        <f>VLOOKUP($B163,[1]RevReqInput!$B$20:$AK$197,AE$6,FALSE)</f>
        <v>0</v>
      </c>
      <c r="AF163" s="205">
        <f>VLOOKUP($B163,[1]RevReqInput!$B$20:$AK$197,AF$6,FALSE)</f>
        <v>0</v>
      </c>
      <c r="AG163" s="205">
        <f>VLOOKUP($B163,[1]RevReqInput!$B$20:$AK$197,AG$6,FALSE)</f>
        <v>0</v>
      </c>
      <c r="AH163" s="205">
        <f>VLOOKUP($B163,[1]RevReqInput!$B$20:$AK$197,AH$6,FALSE)</f>
        <v>0</v>
      </c>
      <c r="AI163" s="205">
        <f>VLOOKUP($B163,[1]RevReqInput!$B$20:$AK$197,AI$6,FALSE)</f>
        <v>5306.5816133008375</v>
      </c>
      <c r="AJ163" s="8">
        <f t="shared" si="68"/>
        <v>612379.53868461726</v>
      </c>
      <c r="AK163" s="8">
        <f t="shared" si="69"/>
        <v>612379.53868461703</v>
      </c>
      <c r="AL163">
        <f t="shared" si="66"/>
        <v>32.6</v>
      </c>
      <c r="AN163" s="8">
        <f>AJ163-RevReqSumR!W163</f>
        <v>0</v>
      </c>
      <c r="AO163" s="8">
        <f t="shared" ref="AO163:AO226" si="85">Z163</f>
        <v>0</v>
      </c>
      <c r="AP163" s="8">
        <f t="shared" ref="AP163:AP226" si="86">AB163</f>
        <v>0</v>
      </c>
      <c r="AQ163" s="8">
        <f t="shared" ref="AQ163:AQ226" si="87">AC163</f>
        <v>0</v>
      </c>
      <c r="AR163" s="8">
        <f t="shared" ref="AR163:AR226" si="88">P163</f>
        <v>12996326.629999999</v>
      </c>
      <c r="AS163" s="8">
        <v>0</v>
      </c>
      <c r="AU163" s="8">
        <f t="shared" ref="AU163:AU226" si="89">U163</f>
        <v>968440</v>
      </c>
      <c r="AV163" s="8">
        <f t="shared" ref="AV163:AV226" si="90">O163</f>
        <v>0</v>
      </c>
      <c r="AW163" s="8">
        <f t="shared" ref="AW163:AW226" si="91">AQ163+AR163+AS163+AT163+AU163+AV163</f>
        <v>13964766.629999999</v>
      </c>
      <c r="AX163" s="8">
        <f t="shared" ref="AX163:AX226" si="92">AF163</f>
        <v>0</v>
      </c>
      <c r="AZ163" s="8">
        <f t="shared" si="84"/>
        <v>7167625.9443469504</v>
      </c>
      <c r="BA163" s="8">
        <f t="shared" si="84"/>
        <v>177464.25433403999</v>
      </c>
      <c r="BB163" s="8">
        <f t="shared" si="84"/>
        <v>6619676.4313190095</v>
      </c>
      <c r="BC163" s="8">
        <f t="shared" ref="BC163:BC226" si="93">AX163+AZ163+BA163+BB163</f>
        <v>13964766.629999999</v>
      </c>
      <c r="BD163" s="8">
        <f t="shared" si="62"/>
        <v>0</v>
      </c>
      <c r="BF163" s="8">
        <f t="shared" si="78"/>
        <v>739786.62868461723</v>
      </c>
      <c r="BG163" s="8">
        <f t="shared" si="79"/>
        <v>606105.68161330081</v>
      </c>
      <c r="BH163" s="8">
        <f t="shared" si="80"/>
        <v>0</v>
      </c>
      <c r="BI163" s="8">
        <f t="shared" si="81"/>
        <v>606105.68161330081</v>
      </c>
      <c r="BJ163" s="8">
        <f t="shared" si="82"/>
        <v>133680.94707131642</v>
      </c>
      <c r="BK163" s="8">
        <f t="shared" si="83"/>
        <v>0</v>
      </c>
      <c r="BL163" s="8">
        <f>BU163*WACC!$H$9/12</f>
        <v>37960.755997378954</v>
      </c>
      <c r="BM163" s="8">
        <f t="shared" si="70"/>
        <v>95720.191073937458</v>
      </c>
      <c r="BN163" s="8">
        <f t="shared" si="71"/>
        <v>39325.683300816461</v>
      </c>
      <c r="BO163" s="8">
        <f t="shared" si="72"/>
        <v>56394.507773120997</v>
      </c>
      <c r="BP163" s="8">
        <f>BU163*WACC!$H$10/12</f>
        <v>769.1182640193241</v>
      </c>
      <c r="BQ163" s="8">
        <f t="shared" si="73"/>
        <v>55625.389509101675</v>
      </c>
      <c r="BR163" s="8"/>
      <c r="BS163" s="8">
        <f t="shared" si="74"/>
        <v>133680.94707131642</v>
      </c>
      <c r="BT163" s="8">
        <f t="shared" si="75"/>
        <v>133680.94707131619</v>
      </c>
      <c r="BU163" s="8">
        <f t="shared" si="76"/>
        <v>14438736.119999999</v>
      </c>
      <c r="BV163" s="8">
        <f>BU163*WACC!$H$11/12</f>
        <v>55610.349979886319</v>
      </c>
      <c r="BW163" s="8">
        <f t="shared" si="77"/>
        <v>-15.039529215355287</v>
      </c>
    </row>
    <row r="164" spans="1:75" hidden="1" outlineLevel="1" x14ac:dyDescent="0.2">
      <c r="A164">
        <f t="shared" si="67"/>
        <v>2021</v>
      </c>
      <c r="B164" s="49">
        <v>44470</v>
      </c>
      <c r="C164" s="205">
        <f>VLOOKUP($B164,[1]RevReqInput!$B$20:$AK$197,C$6,FALSE)</f>
        <v>0</v>
      </c>
      <c r="D164" s="205">
        <f>VLOOKUP($B164,[1]RevReqInput!$B$20:$AK$197,D$6,FALSE)</f>
        <v>0</v>
      </c>
      <c r="E164" s="205">
        <f>VLOOKUP($B164,[1]RevReqInput!$B$20:$AK$197,E$6,FALSE)</f>
        <v>120323.90000000001</v>
      </c>
      <c r="F164" s="205">
        <f>VLOOKUP($B164,[1]RevReqInput!$B$20:$AK$197,F$6,FALSE)</f>
        <v>0</v>
      </c>
      <c r="G164" s="205">
        <f>VLOOKUP($B164,[1]RevReqInput!$B$20:$AK$197,G$6,FALSE)</f>
        <v>0</v>
      </c>
      <c r="H164" s="205">
        <f>VLOOKUP($B164,[1]RevReqInput!$B$20:$AK$197,H$6,FALSE)</f>
        <v>120323.90000000001</v>
      </c>
      <c r="I164" s="205">
        <f>VLOOKUP($B164,[1]RevReqInput!$B$20:$AK$197,I$6,FALSE)</f>
        <v>120323.90000000001</v>
      </c>
      <c r="J164" s="205">
        <f>VLOOKUP($B164,[1]RevReqInput!$B$20:$AK$197,J$6,FALSE)</f>
        <v>0</v>
      </c>
      <c r="K164" s="205">
        <f>VLOOKUP($B164,[1]RevReqInput!$B$20:$AK$197,K$6,FALSE)</f>
        <v>741168</v>
      </c>
      <c r="L164" s="205">
        <f>VLOOKUP($B164,[1]RevReqInput!$B$20:$AK$197,L$6,FALSE)</f>
        <v>0</v>
      </c>
      <c r="M164" s="205">
        <f>VLOOKUP($B164,[1]RevReqInput!$B$20:$AK$197,M$6,FALSE)</f>
        <v>120323.90000000001</v>
      </c>
      <c r="N164" s="205">
        <f>VLOOKUP($B164,[1]RevReqInput!$B$20:$AK$197,N$6,FALSE)</f>
        <v>620844.10000000009</v>
      </c>
      <c r="O164" s="205">
        <f>VLOOKUP($B164,[1]RevReqInput!$B$20:$AK$197,O$6,FALSE)</f>
        <v>0</v>
      </c>
      <c r="P164" s="205">
        <f>VLOOKUP($B164,[1]RevReqInput!$B$20:$AK$197,P$6,FALSE)</f>
        <v>12375482.529999999</v>
      </c>
      <c r="Q164" s="205">
        <f>VLOOKUP($B164,[1]RevReqInput!$B$20:$AK$197,Q$6,FALSE)</f>
        <v>12375482.529999999</v>
      </c>
      <c r="R164" s="205">
        <f>VLOOKUP($B164,[1]RevReqInput!$B$20:$AK$197,R$6,FALSE)</f>
        <v>241800</v>
      </c>
      <c r="S164" s="205">
        <f>VLOOKUP($B164,[1]RevReqInput!$B$20:$AK$197,S$6,FALSE)</f>
        <v>968440</v>
      </c>
      <c r="T164" s="205">
        <f>VLOOKUP($B164,[1]RevReqInput!$B$20:$AK$197,T$6,FALSE)</f>
        <v>0</v>
      </c>
      <c r="U164" s="205">
        <f>VLOOKUP($B164,[1]RevReqInput!$B$20:$AK$197,U$6,FALSE)</f>
        <v>241800</v>
      </c>
      <c r="V164" s="205">
        <f>VLOOKUP($B164,[1]RevReqInput!$B$20:$AK$197,V$6,FALSE)</f>
        <v>8916.9164383561656</v>
      </c>
      <c r="W164" s="205">
        <f>VLOOKUP($B164,[1]RevReqInput!$B$20:$AK$197,W$6,FALSE)</f>
        <v>2704.7047047047049</v>
      </c>
      <c r="X164" s="205">
        <f>VLOOKUP($B164,[1]RevReqInput!$B$20:$AK$197,X$6,FALSE)</f>
        <v>0</v>
      </c>
      <c r="Y164" s="205">
        <f>VLOOKUP($B164,[1]RevReqInput!$B$20:$AK$197,Y$6,FALSE)</f>
        <v>499200</v>
      </c>
      <c r="Z164" s="205">
        <f>VLOOKUP($B164,[1]RevReqInput!$B$20:$AK$197,Z$6,FALSE)</f>
        <v>0</v>
      </c>
      <c r="AA164" s="205">
        <f>VLOOKUP($B164,[1]RevReqInput!$B$20:$AK$197,AA$6,FALSE)</f>
        <v>0</v>
      </c>
      <c r="AB164" s="205">
        <f>VLOOKUP($B164,[1]RevReqInput!$B$20:$AK$197,AB$6,FALSE)</f>
        <v>0</v>
      </c>
      <c r="AC164" s="205">
        <f>VLOOKUP($B164,[1]RevReqInput!$B$20:$AK$197,AC$6,FALSE)</f>
        <v>0</v>
      </c>
      <c r="AD164" s="205">
        <f>VLOOKUP($B164,[1]RevReqInput!$B$20:$AK$197,AD$6,FALSE)</f>
        <v>0</v>
      </c>
      <c r="AE164" s="205">
        <f>VLOOKUP($B164,[1]RevReqInput!$B$20:$AK$197,AE$6,FALSE)</f>
        <v>0</v>
      </c>
      <c r="AF164" s="205">
        <f>VLOOKUP($B164,[1]RevReqInput!$B$20:$AK$197,AF$6,FALSE)</f>
        <v>0</v>
      </c>
      <c r="AG164" s="205">
        <f>VLOOKUP($B164,[1]RevReqInput!$B$20:$AK$197,AG$6,FALSE)</f>
        <v>0</v>
      </c>
      <c r="AH164" s="205">
        <f>VLOOKUP($B164,[1]RevReqInput!$B$20:$AK$197,AH$6,FALSE)</f>
        <v>0</v>
      </c>
      <c r="AI164" s="205">
        <f>VLOOKUP($B164,[1]RevReqInput!$B$20:$AK$197,AI$6,FALSE)</f>
        <v>5465.7790616998645</v>
      </c>
      <c r="AJ164" s="8">
        <f t="shared" si="68"/>
        <v>516287.40020476084</v>
      </c>
      <c r="AK164" s="8">
        <f t="shared" si="69"/>
        <v>516287.40020476072</v>
      </c>
      <c r="AL164">
        <f t="shared" si="66"/>
        <v>32.799999999999997</v>
      </c>
      <c r="AN164" s="8">
        <f>AJ164-RevReqSumR!W164</f>
        <v>0</v>
      </c>
      <c r="AO164" s="8">
        <f t="shared" si="85"/>
        <v>0</v>
      </c>
      <c r="AP164" s="8">
        <f t="shared" si="86"/>
        <v>0</v>
      </c>
      <c r="AQ164" s="8">
        <f t="shared" si="87"/>
        <v>0</v>
      </c>
      <c r="AR164" s="8">
        <f t="shared" si="88"/>
        <v>12375482.529999999</v>
      </c>
      <c r="AS164" s="8">
        <v>0</v>
      </c>
      <c r="AU164" s="8">
        <f t="shared" si="89"/>
        <v>241800</v>
      </c>
      <c r="AV164" s="8">
        <f t="shared" si="90"/>
        <v>0</v>
      </c>
      <c r="AW164" s="8">
        <f t="shared" si="91"/>
        <v>12617282.529999999</v>
      </c>
      <c r="AX164" s="8">
        <f t="shared" si="92"/>
        <v>0</v>
      </c>
      <c r="AZ164" s="8">
        <f t="shared" si="84"/>
        <v>6476009.517760451</v>
      </c>
      <c r="BA164" s="8">
        <f t="shared" si="84"/>
        <v>160340.42639124001</v>
      </c>
      <c r="BB164" s="8">
        <f t="shared" si="84"/>
        <v>5980932.5858483091</v>
      </c>
      <c r="BC164" s="8">
        <f t="shared" si="93"/>
        <v>12617282.530000001</v>
      </c>
      <c r="BD164" s="8">
        <f t="shared" ref="BD164:BD227" si="94">AW164-BC164</f>
        <v>0</v>
      </c>
      <c r="BF164" s="8">
        <f t="shared" si="78"/>
        <v>636611.30020476086</v>
      </c>
      <c r="BG164" s="8">
        <f t="shared" si="79"/>
        <v>507370.48376640456</v>
      </c>
      <c r="BH164" s="8">
        <f t="shared" si="80"/>
        <v>0</v>
      </c>
      <c r="BI164" s="8">
        <f t="shared" si="81"/>
        <v>507370.48376640456</v>
      </c>
      <c r="BJ164" s="8">
        <f t="shared" si="82"/>
        <v>129240.8164383563</v>
      </c>
      <c r="BK164" s="8">
        <f t="shared" si="83"/>
        <v>0</v>
      </c>
      <c r="BL164" s="8">
        <f>BU164*WACC!$H$9/12</f>
        <v>36714.646918955536</v>
      </c>
      <c r="BM164" s="8">
        <f t="shared" si="70"/>
        <v>92526.169519400763</v>
      </c>
      <c r="BN164" s="8">
        <f t="shared" si="71"/>
        <v>38013.451485350604</v>
      </c>
      <c r="BO164" s="8">
        <f t="shared" si="72"/>
        <v>54512.718034050158</v>
      </c>
      <c r="BP164" s="8">
        <f>BU164*WACC!$H$10/12</f>
        <v>743.87099941685108</v>
      </c>
      <c r="BQ164" s="8">
        <f t="shared" si="73"/>
        <v>53768.847034633305</v>
      </c>
      <c r="BR164" s="8"/>
      <c r="BS164" s="8">
        <f t="shared" si="74"/>
        <v>129240.8164383563</v>
      </c>
      <c r="BT164" s="8">
        <f t="shared" si="75"/>
        <v>129240.81643835618</v>
      </c>
      <c r="BU164" s="8">
        <f t="shared" si="76"/>
        <v>13964766.629999999</v>
      </c>
      <c r="BV164" s="8">
        <f>BU164*WACC!$H$11/12</f>
        <v>53784.871004466957</v>
      </c>
      <c r="BW164" s="8">
        <f t="shared" si="77"/>
        <v>16.02396983365179</v>
      </c>
    </row>
    <row r="165" spans="1:75" hidden="1" outlineLevel="1" x14ac:dyDescent="0.2">
      <c r="A165">
        <f t="shared" si="67"/>
        <v>2021</v>
      </c>
      <c r="B165" s="49">
        <v>44501</v>
      </c>
      <c r="C165" s="205">
        <f>VLOOKUP($B165,[1]RevReqInput!$B$20:$AK$197,C$6,FALSE)</f>
        <v>0</v>
      </c>
      <c r="D165" s="205">
        <f>VLOOKUP($B165,[1]RevReqInput!$B$20:$AK$197,D$6,FALSE)</f>
        <v>0</v>
      </c>
      <c r="E165" s="205">
        <f>VLOOKUP($B165,[1]RevReqInput!$B$20:$AK$197,E$6,FALSE)</f>
        <v>114575.93999999994</v>
      </c>
      <c r="F165" s="205">
        <f>VLOOKUP($B165,[1]RevReqInput!$B$20:$AK$197,F$6,FALSE)</f>
        <v>0</v>
      </c>
      <c r="G165" s="205">
        <f>VLOOKUP($B165,[1]RevReqInput!$B$20:$AK$197,G$6,FALSE)</f>
        <v>0</v>
      </c>
      <c r="H165" s="205">
        <f>VLOOKUP($B165,[1]RevReqInput!$B$20:$AK$197,H$6,FALSE)</f>
        <v>114575.93999999994</v>
      </c>
      <c r="I165" s="205">
        <f>VLOOKUP($B165,[1]RevReqInput!$B$20:$AK$197,I$6,FALSE)</f>
        <v>114575.93999999994</v>
      </c>
      <c r="J165" s="205">
        <f>VLOOKUP($B165,[1]RevReqInput!$B$20:$AK$197,J$6,FALSE)</f>
        <v>0</v>
      </c>
      <c r="K165" s="205">
        <f>VLOOKUP($B165,[1]RevReqInput!$B$20:$AK$197,K$6,FALSE)</f>
        <v>580999.11</v>
      </c>
      <c r="L165" s="205">
        <f>VLOOKUP($B165,[1]RevReqInput!$B$20:$AK$197,L$6,FALSE)</f>
        <v>0</v>
      </c>
      <c r="M165" s="205">
        <f>VLOOKUP($B165,[1]RevReqInput!$B$20:$AK$197,M$6,FALSE)</f>
        <v>114575.93999999994</v>
      </c>
      <c r="N165" s="205">
        <f>VLOOKUP($B165,[1]RevReqInput!$B$20:$AK$197,N$6,FALSE)</f>
        <v>466423.17000000004</v>
      </c>
      <c r="O165" s="205">
        <f>VLOOKUP($B165,[1]RevReqInput!$B$20:$AK$197,O$6,FALSE)</f>
        <v>0</v>
      </c>
      <c r="P165" s="205">
        <f>VLOOKUP($B165,[1]RevReqInput!$B$20:$AK$197,P$6,FALSE)</f>
        <v>11909059.360000001</v>
      </c>
      <c r="Q165" s="205">
        <f>VLOOKUP($B165,[1]RevReqInput!$B$20:$AK$197,Q$6,FALSE)</f>
        <v>11909059.360000001</v>
      </c>
      <c r="R165" s="205">
        <f>VLOOKUP($B165,[1]RevReqInput!$B$20:$AK$197,R$6,FALSE)</f>
        <v>189720</v>
      </c>
      <c r="S165" s="205">
        <f>VLOOKUP($B165,[1]RevReqInput!$B$20:$AK$197,S$6,FALSE)</f>
        <v>0</v>
      </c>
      <c r="T165" s="205">
        <f>VLOOKUP($B165,[1]RevReqInput!$B$20:$AK$197,T$6,FALSE)</f>
        <v>0</v>
      </c>
      <c r="U165" s="205">
        <f>VLOOKUP($B165,[1]RevReqInput!$B$20:$AK$197,U$6,FALSE)</f>
        <v>431520</v>
      </c>
      <c r="V165" s="205">
        <f>VLOOKUP($B165,[1]RevReqInput!$B$20:$AK$197,V$6,FALSE)</f>
        <v>2265.7460054794519</v>
      </c>
      <c r="W165" s="205">
        <f>VLOOKUP($B165,[1]RevReqInput!$B$20:$AK$197,W$6,FALSE)</f>
        <v>0</v>
      </c>
      <c r="X165" s="205">
        <f>VLOOKUP($B165,[1]RevReqInput!$B$20:$AK$197,X$6,FALSE)</f>
        <v>0</v>
      </c>
      <c r="Y165" s="205">
        <f>VLOOKUP($B165,[1]RevReqInput!$B$20:$AK$197,Y$6,FALSE)</f>
        <v>391279.11</v>
      </c>
      <c r="Z165" s="205">
        <f>VLOOKUP($B165,[1]RevReqInput!$B$20:$AK$197,Z$6,FALSE)</f>
        <v>0</v>
      </c>
      <c r="AA165" s="205">
        <f>VLOOKUP($B165,[1]RevReqInput!$B$20:$AK$197,AA$6,FALSE)</f>
        <v>0</v>
      </c>
      <c r="AB165" s="205">
        <f>VLOOKUP($B165,[1]RevReqInput!$B$20:$AK$197,AB$6,FALSE)</f>
        <v>0</v>
      </c>
      <c r="AC165" s="205">
        <f>VLOOKUP($B165,[1]RevReqInput!$B$20:$AK$197,AC$6,FALSE)</f>
        <v>0</v>
      </c>
      <c r="AD165" s="205">
        <f>VLOOKUP($B165,[1]RevReqInput!$B$20:$AK$197,AD$6,FALSE)</f>
        <v>0</v>
      </c>
      <c r="AE165" s="205">
        <f>VLOOKUP($B165,[1]RevReqInput!$B$20:$AK$197,AE$6,FALSE)</f>
        <v>0</v>
      </c>
      <c r="AF165" s="205">
        <f>VLOOKUP($B165,[1]RevReqInput!$B$20:$AK$197,AF$6,FALSE)</f>
        <v>0</v>
      </c>
      <c r="AG165" s="205">
        <f>VLOOKUP($B165,[1]RevReqInput!$B$20:$AK$197,AG$6,FALSE)</f>
        <v>0</v>
      </c>
      <c r="AH165" s="205">
        <f>VLOOKUP($B165,[1]RevReqInput!$B$20:$AK$197,AH$6,FALSE)</f>
        <v>0</v>
      </c>
      <c r="AI165" s="205">
        <f>VLOOKUP($B165,[1]RevReqInput!$B$20:$AK$197,AI$6,FALSE)</f>
        <v>5465.7790616998645</v>
      </c>
      <c r="AJ165" s="8">
        <f t="shared" si="68"/>
        <v>399010.63506717933</v>
      </c>
      <c r="AK165" s="8">
        <f t="shared" si="69"/>
        <v>399010.63506717933</v>
      </c>
      <c r="AL165">
        <f t="shared" si="66"/>
        <v>33</v>
      </c>
      <c r="AN165" s="8">
        <f>AJ165-RevReqSumR!W165</f>
        <v>0</v>
      </c>
      <c r="AO165" s="8">
        <f t="shared" si="85"/>
        <v>0</v>
      </c>
      <c r="AP165" s="8">
        <f t="shared" si="86"/>
        <v>0</v>
      </c>
      <c r="AQ165" s="8">
        <f t="shared" si="87"/>
        <v>0</v>
      </c>
      <c r="AR165" s="8">
        <f t="shared" si="88"/>
        <v>11909059.360000001</v>
      </c>
      <c r="AS165" s="8">
        <v>0</v>
      </c>
      <c r="AU165" s="8">
        <f t="shared" si="89"/>
        <v>431520</v>
      </c>
      <c r="AV165" s="8">
        <f t="shared" si="90"/>
        <v>0</v>
      </c>
      <c r="AW165" s="8">
        <f t="shared" si="91"/>
        <v>12340579.360000001</v>
      </c>
      <c r="AX165" s="8">
        <f t="shared" si="92"/>
        <v>0</v>
      </c>
      <c r="AZ165" s="8">
        <f t="shared" si="84"/>
        <v>6333987.4652104015</v>
      </c>
      <c r="BA165" s="8">
        <f t="shared" si="84"/>
        <v>156824.08250688002</v>
      </c>
      <c r="BB165" s="8">
        <f t="shared" si="84"/>
        <v>5849767.8122827206</v>
      </c>
      <c r="BC165" s="8">
        <f t="shared" si="93"/>
        <v>12340579.360000003</v>
      </c>
      <c r="BD165" s="8">
        <f t="shared" si="94"/>
        <v>0</v>
      </c>
      <c r="BF165" s="8">
        <f t="shared" si="78"/>
        <v>513586.57506717928</v>
      </c>
      <c r="BG165" s="8">
        <f t="shared" si="79"/>
        <v>396744.88906169985</v>
      </c>
      <c r="BH165" s="8">
        <f t="shared" si="80"/>
        <v>0</v>
      </c>
      <c r="BI165" s="8">
        <f t="shared" si="81"/>
        <v>396744.88906169985</v>
      </c>
      <c r="BJ165" s="8">
        <f t="shared" si="82"/>
        <v>116841.68600547942</v>
      </c>
      <c r="BK165" s="8">
        <f t="shared" si="83"/>
        <v>0</v>
      </c>
      <c r="BL165" s="8">
        <f>BU165*WACC!$H$9/12</f>
        <v>33171.988149841069</v>
      </c>
      <c r="BM165" s="8">
        <f t="shared" si="70"/>
        <v>83669.697855638355</v>
      </c>
      <c r="BN165" s="8">
        <f t="shared" si="71"/>
        <v>34374.858667010463</v>
      </c>
      <c r="BO165" s="8">
        <f t="shared" si="72"/>
        <v>49294.839188627891</v>
      </c>
      <c r="BP165" s="8">
        <f>BU165*WACC!$H$10/12</f>
        <v>672.09362062328103</v>
      </c>
      <c r="BQ165" s="8">
        <f t="shared" si="73"/>
        <v>48622.745568004611</v>
      </c>
      <c r="BR165" s="8"/>
      <c r="BS165" s="8">
        <f t="shared" si="74"/>
        <v>116841.68600547942</v>
      </c>
      <c r="BT165" s="8">
        <f t="shared" si="75"/>
        <v>116841.68600547939</v>
      </c>
      <c r="BU165" s="8">
        <f t="shared" si="76"/>
        <v>12617282.529999999</v>
      </c>
      <c r="BV165" s="8">
        <f>BU165*WACC!$H$11/12</f>
        <v>48595.077260017519</v>
      </c>
      <c r="BW165" s="8">
        <f t="shared" si="77"/>
        <v>-27.668307987092703</v>
      </c>
    </row>
    <row r="166" spans="1:75" hidden="1" outlineLevel="1" x14ac:dyDescent="0.2">
      <c r="A166">
        <f t="shared" si="67"/>
        <v>2021</v>
      </c>
      <c r="B166" s="49">
        <v>44531</v>
      </c>
      <c r="C166" s="205">
        <f>VLOOKUP($B166,[1]RevReqInput!$B$20:$AK$197,C$6,FALSE)</f>
        <v>0</v>
      </c>
      <c r="D166" s="205">
        <f>VLOOKUP($B166,[1]RevReqInput!$B$20:$AK$197,D$6,FALSE)</f>
        <v>0</v>
      </c>
      <c r="E166" s="205">
        <f>VLOOKUP($B166,[1]RevReqInput!$B$20:$AK$197,E$6,FALSE)</f>
        <v>110257.63000000002</v>
      </c>
      <c r="F166" s="205">
        <f>VLOOKUP($B166,[1]RevReqInput!$B$20:$AK$197,F$6,FALSE)</f>
        <v>0</v>
      </c>
      <c r="G166" s="205">
        <f>VLOOKUP($B166,[1]RevReqInput!$B$20:$AK$197,G$6,FALSE)</f>
        <v>0</v>
      </c>
      <c r="H166" s="205">
        <f>VLOOKUP($B166,[1]RevReqInput!$B$20:$AK$197,H$6,FALSE)</f>
        <v>110257.63000000002</v>
      </c>
      <c r="I166" s="205">
        <f>VLOOKUP($B166,[1]RevReqInput!$B$20:$AK$197,I$6,FALSE)</f>
        <v>110257.63000000002</v>
      </c>
      <c r="J166" s="205">
        <f>VLOOKUP($B166,[1]RevReqInput!$B$20:$AK$197,J$6,FALSE)</f>
        <v>0</v>
      </c>
      <c r="K166" s="205">
        <f>VLOOKUP($B166,[1]RevReqInput!$B$20:$AK$197,K$6,FALSE)</f>
        <v>465521.7</v>
      </c>
      <c r="L166" s="205">
        <f>VLOOKUP($B166,[1]RevReqInput!$B$20:$AK$197,L$6,FALSE)</f>
        <v>0</v>
      </c>
      <c r="M166" s="205">
        <f>VLOOKUP($B166,[1]RevReqInput!$B$20:$AK$197,M$6,FALSE)</f>
        <v>110257.63000000002</v>
      </c>
      <c r="N166" s="205">
        <f>VLOOKUP($B166,[1]RevReqInput!$B$20:$AK$197,N$6,FALSE)</f>
        <v>355264.07</v>
      </c>
      <c r="O166" s="205">
        <f>VLOOKUP($B166,[1]RevReqInput!$B$20:$AK$197,O$6,FALSE)</f>
        <v>0</v>
      </c>
      <c r="P166" s="205">
        <f>VLOOKUP($B166,[1]RevReqInput!$B$20:$AK$197,P$6,FALSE)</f>
        <v>11553795.290000001</v>
      </c>
      <c r="Q166" s="205">
        <f>VLOOKUP($B166,[1]RevReqInput!$B$20:$AK$197,Q$6,FALSE)</f>
        <v>11553795.290000001</v>
      </c>
      <c r="R166" s="205">
        <f>VLOOKUP($B166,[1]RevReqInput!$B$20:$AK$197,R$6,FALSE)</f>
        <v>151900</v>
      </c>
      <c r="S166" s="205">
        <f>VLOOKUP($B166,[1]RevReqInput!$B$20:$AK$197,S$6,FALSE)</f>
        <v>0</v>
      </c>
      <c r="T166" s="205">
        <f>VLOOKUP($B166,[1]RevReqInput!$B$20:$AK$197,T$6,FALSE)</f>
        <v>0</v>
      </c>
      <c r="U166" s="205">
        <f>VLOOKUP($B166,[1]RevReqInput!$B$20:$AK$197,U$6,FALSE)</f>
        <v>583420</v>
      </c>
      <c r="V166" s="205">
        <f>VLOOKUP($B166,[1]RevReqInput!$B$20:$AK$197,V$6,FALSE)</f>
        <v>4118.0112931506856</v>
      </c>
      <c r="W166" s="205">
        <f>VLOOKUP($B166,[1]RevReqInput!$B$20:$AK$197,W$6,FALSE)</f>
        <v>0</v>
      </c>
      <c r="X166" s="205">
        <f>VLOOKUP($B166,[1]RevReqInput!$B$20:$AK$197,X$6,FALSE)</f>
        <v>0</v>
      </c>
      <c r="Y166" s="205">
        <f>VLOOKUP($B166,[1]RevReqInput!$B$20:$AK$197,Y$6,FALSE)</f>
        <v>313600</v>
      </c>
      <c r="Z166" s="205">
        <f>VLOOKUP($B166,[1]RevReqInput!$B$20:$AK$197,Z$6,FALSE)</f>
        <v>0</v>
      </c>
      <c r="AA166" s="205">
        <f>VLOOKUP($B166,[1]RevReqInput!$B$20:$AK$197,AA$6,FALSE)</f>
        <v>0</v>
      </c>
      <c r="AB166" s="205">
        <f>VLOOKUP($B166,[1]RevReqInput!$B$20:$AK$197,AB$6,FALSE)</f>
        <v>0</v>
      </c>
      <c r="AC166" s="205">
        <f>VLOOKUP($B166,[1]RevReqInput!$B$20:$AK$197,AC$6,FALSE)</f>
        <v>0</v>
      </c>
      <c r="AD166" s="205">
        <f>VLOOKUP($B166,[1]RevReqInput!$B$20:$AK$197,AD$6,FALSE)</f>
        <v>0</v>
      </c>
      <c r="AE166" s="205">
        <f>VLOOKUP($B166,[1]RevReqInput!$B$20:$AK$197,AE$6,FALSE)</f>
        <v>0</v>
      </c>
      <c r="AF166" s="205">
        <f>VLOOKUP($B166,[1]RevReqInput!$B$20:$AK$197,AF$6,FALSE)</f>
        <v>0</v>
      </c>
      <c r="AG166" s="205">
        <f>VLOOKUP($B166,[1]RevReqInput!$B$20:$AK$197,AG$6,FALSE)</f>
        <v>0</v>
      </c>
      <c r="AH166" s="205">
        <f>VLOOKUP($B166,[1]RevReqInput!$B$20:$AK$197,AH$6,FALSE)</f>
        <v>0</v>
      </c>
      <c r="AI166" s="205">
        <f>VLOOKUP($B166,[1]RevReqInput!$B$20:$AK$197,AI$6,FALSE)</f>
        <v>5465.7790616998645</v>
      </c>
      <c r="AJ166" s="8">
        <f t="shared" si="68"/>
        <v>323183.79035485053</v>
      </c>
      <c r="AK166" s="8">
        <f t="shared" si="69"/>
        <v>323183.79035485053</v>
      </c>
      <c r="AL166">
        <f t="shared" si="66"/>
        <v>33.200000000000003</v>
      </c>
      <c r="AN166" s="8">
        <f>AJ166-RevReqSumR!W166</f>
        <v>0</v>
      </c>
      <c r="AO166" s="8">
        <f t="shared" si="85"/>
        <v>0</v>
      </c>
      <c r="AP166" s="8">
        <f t="shared" si="86"/>
        <v>0</v>
      </c>
      <c r="AQ166" s="8">
        <f t="shared" si="87"/>
        <v>0</v>
      </c>
      <c r="AR166" s="8">
        <f t="shared" si="88"/>
        <v>11553795.290000001</v>
      </c>
      <c r="AS166" s="8">
        <v>0</v>
      </c>
      <c r="AU166" s="8">
        <f t="shared" si="89"/>
        <v>583420</v>
      </c>
      <c r="AV166" s="8">
        <f t="shared" si="90"/>
        <v>0</v>
      </c>
      <c r="AW166" s="8">
        <f t="shared" si="91"/>
        <v>12137215.290000001</v>
      </c>
      <c r="AX166" s="8">
        <f t="shared" si="92"/>
        <v>0</v>
      </c>
      <c r="AZ166" s="8">
        <f t="shared" si="84"/>
        <v>6229607.8058218518</v>
      </c>
      <c r="BA166" s="8">
        <f t="shared" si="84"/>
        <v>154239.73190532002</v>
      </c>
      <c r="BB166" s="8">
        <f t="shared" si="84"/>
        <v>5753367.7522728303</v>
      </c>
      <c r="BC166" s="8">
        <f t="shared" si="93"/>
        <v>12137215.290000003</v>
      </c>
      <c r="BD166" s="8">
        <f t="shared" si="94"/>
        <v>0</v>
      </c>
      <c r="BF166" s="8">
        <f t="shared" si="78"/>
        <v>433441.42035485053</v>
      </c>
      <c r="BG166" s="8">
        <f t="shared" si="79"/>
        <v>319065.77906169987</v>
      </c>
      <c r="BH166" s="8">
        <f t="shared" si="80"/>
        <v>0</v>
      </c>
      <c r="BI166" s="8">
        <f t="shared" si="81"/>
        <v>319065.77906169987</v>
      </c>
      <c r="BJ166" s="8">
        <f t="shared" si="82"/>
        <v>114375.64129315066</v>
      </c>
      <c r="BK166" s="8">
        <f t="shared" si="83"/>
        <v>0</v>
      </c>
      <c r="BL166" s="8">
        <f>BU166*WACC!$H$9/12</f>
        <v>32444.510243688215</v>
      </c>
      <c r="BM166" s="8">
        <f t="shared" si="70"/>
        <v>81931.131049462449</v>
      </c>
      <c r="BN166" s="8">
        <f t="shared" si="71"/>
        <v>33660.585880361148</v>
      </c>
      <c r="BO166" s="8">
        <f t="shared" si="72"/>
        <v>48270.5451691013</v>
      </c>
      <c r="BP166" s="8">
        <f>BU166*WACC!$H$10/12</f>
        <v>657.35427917467212</v>
      </c>
      <c r="BQ166" s="8">
        <f t="shared" si="73"/>
        <v>47613.190889926627</v>
      </c>
      <c r="BR166" s="8"/>
      <c r="BS166" s="8">
        <f t="shared" si="74"/>
        <v>114375.64129315066</v>
      </c>
      <c r="BT166" s="8">
        <f t="shared" si="75"/>
        <v>114375.64129315071</v>
      </c>
      <c r="BU166" s="8">
        <f t="shared" si="76"/>
        <v>12340579.360000001</v>
      </c>
      <c r="BV166" s="8">
        <f>BU166*WACC!$H$11/12</f>
        <v>47529.363474797108</v>
      </c>
      <c r="BW166" s="8">
        <f t="shared" si="77"/>
        <v>-83.827415129519068</v>
      </c>
    </row>
    <row r="167" spans="1:75" hidden="1" outlineLevel="1" x14ac:dyDescent="0.2">
      <c r="A167">
        <f t="shared" si="67"/>
        <v>2022</v>
      </c>
      <c r="B167" s="49">
        <v>44562</v>
      </c>
      <c r="C167" s="205">
        <f>VLOOKUP($B167,[1]RevReqInput!$B$20:$AK$197,C$6,FALSE)</f>
        <v>0</v>
      </c>
      <c r="D167" s="205">
        <f>VLOOKUP($B167,[1]RevReqInput!$B$20:$AK$197,D$6,FALSE)</f>
        <v>0</v>
      </c>
      <c r="E167" s="205">
        <f>VLOOKUP($B167,[1]RevReqInput!$B$20:$AK$197,E$6,FALSE)</f>
        <v>106968.50000000003</v>
      </c>
      <c r="F167" s="205">
        <f>VLOOKUP($B167,[1]RevReqInput!$B$20:$AK$197,F$6,FALSE)</f>
        <v>0</v>
      </c>
      <c r="G167" s="205">
        <f>VLOOKUP($B167,[1]RevReqInput!$B$20:$AK$197,G$6,FALSE)</f>
        <v>0</v>
      </c>
      <c r="H167" s="205">
        <f>VLOOKUP($B167,[1]RevReqInput!$B$20:$AK$197,H$6,FALSE)</f>
        <v>106968.50000000003</v>
      </c>
      <c r="I167" s="205">
        <f>VLOOKUP($B167,[1]RevReqInput!$B$20:$AK$197,I$6,FALSE)</f>
        <v>106968.50000000003</v>
      </c>
      <c r="J167" s="205">
        <f>VLOOKUP($B167,[1]RevReqInput!$B$20:$AK$197,J$6,FALSE)</f>
        <v>0</v>
      </c>
      <c r="K167" s="205">
        <f>VLOOKUP($B167,[1]RevReqInput!$B$20:$AK$197,K$6,FALSE)</f>
        <v>285950</v>
      </c>
      <c r="L167" s="205">
        <f>VLOOKUP($B167,[1]RevReqInput!$B$20:$AK$197,L$6,FALSE)</f>
        <v>0</v>
      </c>
      <c r="M167" s="205">
        <f>VLOOKUP($B167,[1]RevReqInput!$B$20:$AK$197,M$6,FALSE)</f>
        <v>106968.50000000003</v>
      </c>
      <c r="N167" s="205">
        <f>VLOOKUP($B167,[1]RevReqInput!$B$20:$AK$197,N$6,FALSE)</f>
        <v>178981.5</v>
      </c>
      <c r="O167" s="205">
        <f>VLOOKUP($B167,[1]RevReqInput!$B$20:$AK$197,O$6,FALSE)</f>
        <v>0</v>
      </c>
      <c r="P167" s="205">
        <f>VLOOKUP($B167,[1]RevReqInput!$B$20:$AK$197,P$6,FALSE)</f>
        <v>11374813.790000003</v>
      </c>
      <c r="Q167" s="205">
        <f>VLOOKUP($B167,[1]RevReqInput!$B$20:$AK$197,Q$6,FALSE)</f>
        <v>11374813.790000003</v>
      </c>
      <c r="R167" s="205">
        <f>VLOOKUP($B167,[1]RevReqInput!$B$20:$AK$197,R$6,FALSE)</f>
        <v>93310</v>
      </c>
      <c r="S167" s="205">
        <f>VLOOKUP($B167,[1]RevReqInput!$B$20:$AK$197,S$6,FALSE)</f>
        <v>583420</v>
      </c>
      <c r="T167" s="205">
        <f>VLOOKUP($B167,[1]RevReqInput!$B$20:$AK$197,T$6,FALSE)</f>
        <v>0</v>
      </c>
      <c r="U167" s="205">
        <f>VLOOKUP($B167,[1]RevReqInput!$B$20:$AK$197,U$6,FALSE)</f>
        <v>93310</v>
      </c>
      <c r="V167" s="205">
        <f>VLOOKUP($B167,[1]RevReqInput!$B$20:$AK$197,V$6,FALSE)</f>
        <v>5355.905756164384</v>
      </c>
      <c r="W167" s="205">
        <f>VLOOKUP($B167,[1]RevReqInput!$B$20:$AK$197,W$6,FALSE)</f>
        <v>2275.1847752801841</v>
      </c>
      <c r="X167" s="205">
        <f>VLOOKUP($B167,[1]RevReqInput!$B$20:$AK$197,X$6,FALSE)</f>
        <v>0</v>
      </c>
      <c r="Y167" s="205">
        <f>VLOOKUP($B167,[1]RevReqInput!$B$20:$AK$197,Y$6,FALSE)</f>
        <v>192640</v>
      </c>
      <c r="Z167" s="205">
        <f>VLOOKUP($B167,[1]RevReqInput!$B$20:$AK$197,Z$6,FALSE)</f>
        <v>0</v>
      </c>
      <c r="AA167" s="205">
        <f>VLOOKUP($B167,[1]RevReqInput!$B$20:$AK$197,AA$6,FALSE)</f>
        <v>0</v>
      </c>
      <c r="AB167" s="205">
        <f>VLOOKUP($B167,[1]RevReqInput!$B$20:$AK$197,AB$6,FALSE)</f>
        <v>0</v>
      </c>
      <c r="AC167" s="205">
        <f>VLOOKUP($B167,[1]RevReqInput!$B$20:$AK$197,AC$6,FALSE)</f>
        <v>0</v>
      </c>
      <c r="AD167" s="205">
        <f>VLOOKUP($B167,[1]RevReqInput!$B$20:$AK$197,AD$6,FALSE)</f>
        <v>0</v>
      </c>
      <c r="AE167" s="205">
        <f>VLOOKUP($B167,[1]RevReqInput!$B$20:$AK$197,AE$6,FALSE)</f>
        <v>0</v>
      </c>
      <c r="AF167" s="205">
        <f>VLOOKUP($B167,[1]RevReqInput!$B$20:$AK$197,AF$6,FALSE)</f>
        <v>0</v>
      </c>
      <c r="AG167" s="205">
        <f>VLOOKUP($B167,[1]RevReqInput!$B$20:$AK$197,AG$6,FALSE)</f>
        <v>0</v>
      </c>
      <c r="AH167" s="205">
        <f>VLOOKUP($B167,[1]RevReqInput!$B$20:$AK$197,AH$6,FALSE)</f>
        <v>0</v>
      </c>
      <c r="AI167" s="205">
        <f>VLOOKUP($B167,[1]RevReqInput!$B$20:$AK$197,AI$6,FALSE)</f>
        <v>5465.7790616998645</v>
      </c>
      <c r="AJ167" s="8">
        <f t="shared" si="68"/>
        <v>205736.86959314445</v>
      </c>
      <c r="AK167" s="8">
        <f t="shared" si="69"/>
        <v>205736.86959314442</v>
      </c>
      <c r="AL167">
        <f t="shared" si="66"/>
        <v>33.4</v>
      </c>
      <c r="AN167" s="8">
        <f>AJ167-RevReqSumR!W167</f>
        <v>0</v>
      </c>
      <c r="AO167" s="8">
        <f t="shared" si="85"/>
        <v>0</v>
      </c>
      <c r="AP167" s="8">
        <f t="shared" si="86"/>
        <v>0</v>
      </c>
      <c r="AQ167" s="8">
        <f t="shared" si="87"/>
        <v>0</v>
      </c>
      <c r="AR167" s="8">
        <f t="shared" si="88"/>
        <v>11374813.790000003</v>
      </c>
      <c r="AS167" s="8">
        <v>0</v>
      </c>
      <c r="AU167" s="8">
        <f t="shared" si="89"/>
        <v>93310</v>
      </c>
      <c r="AV167" s="8">
        <f t="shared" si="90"/>
        <v>0</v>
      </c>
      <c r="AW167" s="8">
        <f t="shared" si="91"/>
        <v>11468123.790000003</v>
      </c>
      <c r="AX167" s="8">
        <f t="shared" si="92"/>
        <v>0</v>
      </c>
      <c r="AZ167" s="8">
        <f t="shared" si="84"/>
        <v>5886186.5570743522</v>
      </c>
      <c r="BA167" s="8">
        <f t="shared" si="84"/>
        <v>145736.91712332005</v>
      </c>
      <c r="BB167" s="8">
        <f t="shared" si="84"/>
        <v>5436200.3158023311</v>
      </c>
      <c r="BC167" s="8">
        <f t="shared" si="93"/>
        <v>11468123.790000003</v>
      </c>
      <c r="BD167" s="8">
        <f t="shared" si="94"/>
        <v>0</v>
      </c>
      <c r="BF167" s="8">
        <f t="shared" si="78"/>
        <v>312705.36959314451</v>
      </c>
      <c r="BG167" s="8">
        <f t="shared" si="79"/>
        <v>200380.96383698005</v>
      </c>
      <c r="BH167" s="8">
        <f t="shared" si="80"/>
        <v>0</v>
      </c>
      <c r="BI167" s="8">
        <f t="shared" si="81"/>
        <v>200380.96383698005</v>
      </c>
      <c r="BJ167" s="8">
        <f t="shared" si="82"/>
        <v>112324.40575616446</v>
      </c>
      <c r="BK167" s="8">
        <f t="shared" si="83"/>
        <v>0</v>
      </c>
      <c r="BL167" s="8">
        <f>BU167*WACC!$H$9/12</f>
        <v>31909.847529739822</v>
      </c>
      <c r="BM167" s="8">
        <f t="shared" si="70"/>
        <v>80414.558226424633</v>
      </c>
      <c r="BN167" s="8">
        <f t="shared" si="71"/>
        <v>33037.517101744292</v>
      </c>
      <c r="BO167" s="8">
        <f t="shared" si="72"/>
        <v>47377.041124680341</v>
      </c>
      <c r="BP167" s="8">
        <f>BU167*WACC!$H$10/12</f>
        <v>646.52154290313308</v>
      </c>
      <c r="BQ167" s="8">
        <f t="shared" si="73"/>
        <v>46730.519581777211</v>
      </c>
      <c r="BR167" s="8"/>
      <c r="BS167" s="8">
        <f t="shared" si="74"/>
        <v>112324.40575616446</v>
      </c>
      <c r="BT167" s="8">
        <f t="shared" si="75"/>
        <v>112324.40575616441</v>
      </c>
      <c r="BU167" s="8">
        <f t="shared" si="76"/>
        <v>12137215.290000001</v>
      </c>
      <c r="BV167" s="8">
        <f>BU167*WACC!$H$11/12</f>
        <v>46746.112987216744</v>
      </c>
      <c r="BW167" s="8">
        <f t="shared" si="77"/>
        <v>15.593405439532944</v>
      </c>
    </row>
    <row r="168" spans="1:75" hidden="1" outlineLevel="1" x14ac:dyDescent="0.2">
      <c r="A168">
        <f t="shared" si="67"/>
        <v>2022</v>
      </c>
      <c r="B168" s="49">
        <v>44593</v>
      </c>
      <c r="C168" s="205">
        <f>VLOOKUP($B168,[1]RevReqInput!$B$20:$AK$197,C$6,FALSE)</f>
        <v>0</v>
      </c>
      <c r="D168" s="205">
        <f>VLOOKUP($B168,[1]RevReqInput!$B$20:$AK$197,D$6,FALSE)</f>
        <v>0</v>
      </c>
      <c r="E168" s="205">
        <f>VLOOKUP($B168,[1]RevReqInput!$B$20:$AK$197,E$6,FALSE)</f>
        <v>105311.43000000001</v>
      </c>
      <c r="F168" s="205">
        <f>VLOOKUP($B168,[1]RevReqInput!$B$20:$AK$197,F$6,FALSE)</f>
        <v>0</v>
      </c>
      <c r="G168" s="205">
        <f>VLOOKUP($B168,[1]RevReqInput!$B$20:$AK$197,G$6,FALSE)</f>
        <v>0</v>
      </c>
      <c r="H168" s="205">
        <f>VLOOKUP($B168,[1]RevReqInput!$B$20:$AK$197,H$6,FALSE)</f>
        <v>105311.43000000001</v>
      </c>
      <c r="I168" s="205">
        <f>VLOOKUP($B168,[1]RevReqInput!$B$20:$AK$197,I$6,FALSE)</f>
        <v>105311.43000000001</v>
      </c>
      <c r="J168" s="205">
        <f>VLOOKUP($B168,[1]RevReqInput!$B$20:$AK$197,J$6,FALSE)</f>
        <v>0</v>
      </c>
      <c r="K168" s="205">
        <f>VLOOKUP($B168,[1]RevReqInput!$B$20:$AK$197,K$6,FALSE)</f>
        <v>252882.03</v>
      </c>
      <c r="L168" s="205">
        <f>VLOOKUP($B168,[1]RevReqInput!$B$20:$AK$197,L$6,FALSE)</f>
        <v>0</v>
      </c>
      <c r="M168" s="205">
        <f>VLOOKUP($B168,[1]RevReqInput!$B$20:$AK$197,M$6,FALSE)</f>
        <v>105311.43000000001</v>
      </c>
      <c r="N168" s="205">
        <f>VLOOKUP($B168,[1]RevReqInput!$B$20:$AK$197,N$6,FALSE)</f>
        <v>147570.59999999998</v>
      </c>
      <c r="O168" s="205">
        <f>VLOOKUP($B168,[1]RevReqInput!$B$20:$AK$197,O$6,FALSE)</f>
        <v>0</v>
      </c>
      <c r="P168" s="205">
        <f>VLOOKUP($B168,[1]RevReqInput!$B$20:$AK$197,P$6,FALSE)</f>
        <v>11227243.189999999</v>
      </c>
      <c r="Q168" s="205">
        <f>VLOOKUP($B168,[1]RevReqInput!$B$20:$AK$197,Q$6,FALSE)</f>
        <v>11227243.189999999</v>
      </c>
      <c r="R168" s="205">
        <f>VLOOKUP($B168,[1]RevReqInput!$B$20:$AK$197,R$6,FALSE)</f>
        <v>82615</v>
      </c>
      <c r="S168" s="205">
        <f>VLOOKUP($B168,[1]RevReqInput!$B$20:$AK$197,S$6,FALSE)</f>
        <v>0</v>
      </c>
      <c r="T168" s="205">
        <f>VLOOKUP($B168,[1]RevReqInput!$B$20:$AK$197,T$6,FALSE)</f>
        <v>0</v>
      </c>
      <c r="U168" s="205">
        <f>VLOOKUP($B168,[1]RevReqInput!$B$20:$AK$197,U$6,FALSE)</f>
        <v>175925</v>
      </c>
      <c r="V168" s="205">
        <f>VLOOKUP($B168,[1]RevReqInput!$B$20:$AK$197,V$6,FALSE)</f>
        <v>820.40349178082192</v>
      </c>
      <c r="W168" s="205">
        <f>VLOOKUP($B168,[1]RevReqInput!$B$20:$AK$197,W$6,FALSE)</f>
        <v>0</v>
      </c>
      <c r="X168" s="205">
        <f>VLOOKUP($B168,[1]RevReqInput!$B$20:$AK$197,X$6,FALSE)</f>
        <v>0</v>
      </c>
      <c r="Y168" s="205">
        <f>VLOOKUP($B168,[1]RevReqInput!$B$20:$AK$197,Y$6,FALSE)</f>
        <v>170267.03</v>
      </c>
      <c r="Z168" s="205">
        <f>VLOOKUP($B168,[1]RevReqInput!$B$20:$AK$197,Z$6,FALSE)</f>
        <v>0</v>
      </c>
      <c r="AA168" s="205">
        <f>VLOOKUP($B168,[1]RevReqInput!$B$20:$AK$197,AA$6,FALSE)</f>
        <v>0</v>
      </c>
      <c r="AB168" s="205">
        <f>VLOOKUP($B168,[1]RevReqInput!$B$20:$AK$197,AB$6,FALSE)</f>
        <v>0</v>
      </c>
      <c r="AC168" s="205">
        <f>VLOOKUP($B168,[1]RevReqInput!$B$20:$AK$197,AC$6,FALSE)</f>
        <v>0</v>
      </c>
      <c r="AD168" s="205">
        <f>VLOOKUP($B168,[1]RevReqInput!$B$20:$AK$197,AD$6,FALSE)</f>
        <v>0</v>
      </c>
      <c r="AE168" s="205">
        <f>VLOOKUP($B168,[1]RevReqInput!$B$20:$AK$197,AE$6,FALSE)</f>
        <v>0</v>
      </c>
      <c r="AF168" s="205">
        <f>VLOOKUP($B168,[1]RevReqInput!$B$20:$AK$197,AF$6,FALSE)</f>
        <v>0</v>
      </c>
      <c r="AG168" s="205">
        <f>VLOOKUP($B168,[1]RevReqInput!$B$20:$AK$197,AG$6,FALSE)</f>
        <v>0</v>
      </c>
      <c r="AH168" s="205">
        <f>VLOOKUP($B168,[1]RevReqInput!$B$20:$AK$197,AH$6,FALSE)</f>
        <v>0</v>
      </c>
      <c r="AI168" s="205">
        <f>VLOOKUP($B168,[1]RevReqInput!$B$20:$AK$197,AI$6,FALSE)</f>
        <v>5465.7790616998645</v>
      </c>
      <c r="AJ168" s="8">
        <f t="shared" si="68"/>
        <v>176553.2125534807</v>
      </c>
      <c r="AK168" s="8">
        <f t="shared" si="69"/>
        <v>176553.2125534807</v>
      </c>
      <c r="AL168">
        <f t="shared" si="66"/>
        <v>33.6</v>
      </c>
      <c r="AN168" s="8">
        <f>AJ168-RevReqSumR!W168</f>
        <v>0</v>
      </c>
      <c r="AO168" s="8">
        <f t="shared" si="85"/>
        <v>0</v>
      </c>
      <c r="AP168" s="8">
        <f t="shared" si="86"/>
        <v>0</v>
      </c>
      <c r="AQ168" s="8">
        <f t="shared" si="87"/>
        <v>0</v>
      </c>
      <c r="AR168" s="8">
        <f t="shared" si="88"/>
        <v>11227243.189999999</v>
      </c>
      <c r="AS168" s="8">
        <v>0</v>
      </c>
      <c r="AU168" s="8">
        <f t="shared" si="89"/>
        <v>175925</v>
      </c>
      <c r="AV168" s="8">
        <f t="shared" si="90"/>
        <v>0</v>
      </c>
      <c r="AW168" s="8">
        <f t="shared" si="91"/>
        <v>11403168.189999999</v>
      </c>
      <c r="AX168" s="8">
        <f t="shared" si="92"/>
        <v>0</v>
      </c>
      <c r="AZ168" s="8">
        <f t="shared" si="84"/>
        <v>5852847.1210403508</v>
      </c>
      <c r="BA168" s="8">
        <f t="shared" si="84"/>
        <v>144911.46135852</v>
      </c>
      <c r="BB168" s="8">
        <f t="shared" si="84"/>
        <v>5405409.6076011294</v>
      </c>
      <c r="BC168" s="8">
        <f t="shared" si="93"/>
        <v>11403168.190000001</v>
      </c>
      <c r="BD168" s="8">
        <f t="shared" si="94"/>
        <v>0</v>
      </c>
      <c r="BF168" s="8">
        <f t="shared" si="78"/>
        <v>281864.64255348069</v>
      </c>
      <c r="BG168" s="8">
        <f t="shared" si="79"/>
        <v>175732.80906169987</v>
      </c>
      <c r="BH168" s="8">
        <f t="shared" si="80"/>
        <v>0</v>
      </c>
      <c r="BI168" s="8">
        <f t="shared" si="81"/>
        <v>175732.80906169987</v>
      </c>
      <c r="BJ168" s="8">
        <f t="shared" si="82"/>
        <v>106131.83349178082</v>
      </c>
      <c r="BK168" s="8">
        <f t="shared" si="83"/>
        <v>0</v>
      </c>
      <c r="BL168" s="8">
        <f>BU168*WACC!$H$9/12</f>
        <v>30150.744865882825</v>
      </c>
      <c r="BM168" s="8">
        <f t="shared" si="70"/>
        <v>75981.088625898003</v>
      </c>
      <c r="BN168" s="8">
        <f t="shared" si="71"/>
        <v>31216.070451063933</v>
      </c>
      <c r="BO168" s="8">
        <f t="shared" si="72"/>
        <v>44765.018174834069</v>
      </c>
      <c r="BP168" s="8">
        <f>BU168*WACC!$H$10/12</f>
        <v>610.88057760858317</v>
      </c>
      <c r="BQ168" s="8">
        <f t="shared" si="73"/>
        <v>44154.137597225483</v>
      </c>
      <c r="BR168" s="8"/>
      <c r="BS168" s="8">
        <f t="shared" si="74"/>
        <v>106131.83349178082</v>
      </c>
      <c r="BT168" s="8">
        <f t="shared" si="75"/>
        <v>106131.83349178082</v>
      </c>
      <c r="BU168" s="8">
        <f t="shared" si="76"/>
        <v>11468123.790000003</v>
      </c>
      <c r="BV168" s="8">
        <f>BU168*WACC!$H$11/12</f>
        <v>44169.127565893948</v>
      </c>
      <c r="BW168" s="8">
        <f t="shared" si="77"/>
        <v>14.989968668465735</v>
      </c>
    </row>
    <row r="169" spans="1:75" hidden="1" outlineLevel="1" x14ac:dyDescent="0.2">
      <c r="A169">
        <f t="shared" si="67"/>
        <v>2022</v>
      </c>
      <c r="B169" s="49">
        <v>44621</v>
      </c>
      <c r="C169" s="205">
        <f>VLOOKUP($B169,[1]RevReqInput!$B$20:$AK$197,C$6,FALSE)</f>
        <v>0</v>
      </c>
      <c r="D169" s="205">
        <f>VLOOKUP($B169,[1]RevReqInput!$B$20:$AK$197,D$6,FALSE)</f>
        <v>0</v>
      </c>
      <c r="E169" s="205">
        <f>VLOOKUP($B169,[1]RevReqInput!$B$20:$AK$197,E$6,FALSE)</f>
        <v>103945.18000000001</v>
      </c>
      <c r="F169" s="205">
        <f>VLOOKUP($B169,[1]RevReqInput!$B$20:$AK$197,F$6,FALSE)</f>
        <v>0</v>
      </c>
      <c r="G169" s="205">
        <f>VLOOKUP($B169,[1]RevReqInput!$B$20:$AK$197,G$6,FALSE)</f>
        <v>0</v>
      </c>
      <c r="H169" s="205">
        <f>VLOOKUP($B169,[1]RevReqInput!$B$20:$AK$197,H$6,FALSE)</f>
        <v>103945.18000000001</v>
      </c>
      <c r="I169" s="205">
        <f>VLOOKUP($B169,[1]RevReqInput!$B$20:$AK$197,I$6,FALSE)</f>
        <v>103945.18000000001</v>
      </c>
      <c r="J169" s="205">
        <f>VLOOKUP($B169,[1]RevReqInput!$B$20:$AK$197,J$6,FALSE)</f>
        <v>0</v>
      </c>
      <c r="K169" s="205">
        <f>VLOOKUP($B169,[1]RevReqInput!$B$20:$AK$197,K$6,FALSE)</f>
        <v>310175</v>
      </c>
      <c r="L169" s="205">
        <f>VLOOKUP($B169,[1]RevReqInput!$B$20:$AK$197,L$6,FALSE)</f>
        <v>0</v>
      </c>
      <c r="M169" s="205">
        <f>VLOOKUP($B169,[1]RevReqInput!$B$20:$AK$197,M$6,FALSE)</f>
        <v>103945.18000000001</v>
      </c>
      <c r="N169" s="205">
        <f>VLOOKUP($B169,[1]RevReqInput!$B$20:$AK$197,N$6,FALSE)</f>
        <v>206229.81999999998</v>
      </c>
      <c r="O169" s="205">
        <f>VLOOKUP($B169,[1]RevReqInput!$B$20:$AK$197,O$6,FALSE)</f>
        <v>0</v>
      </c>
      <c r="P169" s="205">
        <f>VLOOKUP($B169,[1]RevReqInput!$B$20:$AK$197,P$6,FALSE)</f>
        <v>11021013.370000001</v>
      </c>
      <c r="Q169" s="205">
        <f>VLOOKUP($B169,[1]RevReqInput!$B$20:$AK$197,Q$6,FALSE)</f>
        <v>11021013.370000001</v>
      </c>
      <c r="R169" s="205">
        <f>VLOOKUP($B169,[1]RevReqInput!$B$20:$AK$197,R$6,FALSE)</f>
        <v>101215</v>
      </c>
      <c r="S169" s="205">
        <f>VLOOKUP($B169,[1]RevReqInput!$B$20:$AK$197,S$6,FALSE)</f>
        <v>0</v>
      </c>
      <c r="T169" s="205">
        <f>VLOOKUP($B169,[1]RevReqInput!$B$20:$AK$197,T$6,FALSE)</f>
        <v>0</v>
      </c>
      <c r="U169" s="205">
        <f>VLOOKUP($B169,[1]RevReqInput!$B$20:$AK$197,U$6,FALSE)</f>
        <v>277140</v>
      </c>
      <c r="V169" s="205">
        <f>VLOOKUP($B169,[1]RevReqInput!$B$20:$AK$197,V$6,FALSE)</f>
        <v>1690.8172027397261</v>
      </c>
      <c r="W169" s="205">
        <f>VLOOKUP($B169,[1]RevReqInput!$B$20:$AK$197,W$6,FALSE)</f>
        <v>0</v>
      </c>
      <c r="X169" s="205">
        <f>VLOOKUP($B169,[1]RevReqInput!$B$20:$AK$197,X$6,FALSE)</f>
        <v>0</v>
      </c>
      <c r="Y169" s="205">
        <f>VLOOKUP($B169,[1]RevReqInput!$B$20:$AK$197,Y$6,FALSE)</f>
        <v>208960</v>
      </c>
      <c r="Z169" s="205">
        <f>VLOOKUP($B169,[1]RevReqInput!$B$20:$AK$197,Z$6,FALSE)</f>
        <v>0</v>
      </c>
      <c r="AA169" s="205">
        <f>VLOOKUP($B169,[1]RevReqInput!$B$20:$AK$197,AA$6,FALSE)</f>
        <v>0</v>
      </c>
      <c r="AB169" s="205">
        <f>VLOOKUP($B169,[1]RevReqInput!$B$20:$AK$197,AB$6,FALSE)</f>
        <v>0</v>
      </c>
      <c r="AC169" s="205">
        <f>VLOOKUP($B169,[1]RevReqInput!$B$20:$AK$197,AC$6,FALSE)</f>
        <v>0</v>
      </c>
      <c r="AD169" s="205">
        <f>VLOOKUP($B169,[1]RevReqInput!$B$20:$AK$197,AD$6,FALSE)</f>
        <v>0</v>
      </c>
      <c r="AE169" s="205">
        <f>VLOOKUP($B169,[1]RevReqInput!$B$20:$AK$197,AE$6,FALSE)</f>
        <v>0</v>
      </c>
      <c r="AF169" s="205">
        <f>VLOOKUP($B169,[1]RevReqInput!$B$20:$AK$197,AF$6,FALSE)</f>
        <v>0</v>
      </c>
      <c r="AG169" s="205">
        <f>VLOOKUP($B169,[1]RevReqInput!$B$20:$AK$197,AG$6,FALSE)</f>
        <v>0</v>
      </c>
      <c r="AH169" s="205">
        <f>VLOOKUP($B169,[1]RevReqInput!$B$20:$AK$197,AH$6,FALSE)</f>
        <v>0</v>
      </c>
      <c r="AI169" s="205">
        <f>VLOOKUP($B169,[1]RevReqInput!$B$20:$AK$197,AI$6,FALSE)</f>
        <v>5465.7790616998645</v>
      </c>
      <c r="AJ169" s="8">
        <f t="shared" si="68"/>
        <v>216116.59626443958</v>
      </c>
      <c r="AK169" s="8">
        <f t="shared" si="69"/>
        <v>216116.59626443961</v>
      </c>
      <c r="AL169">
        <f t="shared" si="66"/>
        <v>33.799999999999997</v>
      </c>
      <c r="AN169" s="8">
        <f>AJ169-RevReqSumR!W169</f>
        <v>0</v>
      </c>
      <c r="AO169" s="8">
        <f t="shared" si="85"/>
        <v>0</v>
      </c>
      <c r="AP169" s="8">
        <f t="shared" si="86"/>
        <v>0</v>
      </c>
      <c r="AQ169" s="8">
        <f t="shared" si="87"/>
        <v>0</v>
      </c>
      <c r="AR169" s="8">
        <f t="shared" si="88"/>
        <v>11021013.370000001</v>
      </c>
      <c r="AS169" s="8">
        <v>0</v>
      </c>
      <c r="AU169" s="8">
        <f t="shared" si="89"/>
        <v>277140</v>
      </c>
      <c r="AV169" s="8">
        <f t="shared" si="90"/>
        <v>0</v>
      </c>
      <c r="AW169" s="8">
        <f t="shared" si="91"/>
        <v>11298153.370000001</v>
      </c>
      <c r="AX169" s="8">
        <f t="shared" si="92"/>
        <v>0</v>
      </c>
      <c r="AZ169" s="8">
        <f t="shared" si="84"/>
        <v>5798946.6894530514</v>
      </c>
      <c r="BA169" s="8">
        <f t="shared" si="84"/>
        <v>143576.93302596002</v>
      </c>
      <c r="BB169" s="8">
        <f t="shared" si="84"/>
        <v>5355629.7475209907</v>
      </c>
      <c r="BC169" s="8">
        <f t="shared" si="93"/>
        <v>11298153.370000001</v>
      </c>
      <c r="BD169" s="8">
        <f t="shared" si="94"/>
        <v>0</v>
      </c>
      <c r="BF169" s="8">
        <f t="shared" si="78"/>
        <v>320061.77626443957</v>
      </c>
      <c r="BG169" s="8">
        <f t="shared" si="79"/>
        <v>214425.77906169987</v>
      </c>
      <c r="BH169" s="8">
        <f t="shared" si="80"/>
        <v>0</v>
      </c>
      <c r="BI169" s="8">
        <f t="shared" si="81"/>
        <v>214425.77906169987</v>
      </c>
      <c r="BJ169" s="8">
        <f t="shared" si="82"/>
        <v>105635.9972027397</v>
      </c>
      <c r="BK169" s="8">
        <f t="shared" si="83"/>
        <v>0</v>
      </c>
      <c r="BL169" s="8">
        <f>BU169*WACC!$H$9/12</f>
        <v>29979.97066087135</v>
      </c>
      <c r="BM169" s="8">
        <f t="shared" si="70"/>
        <v>75656.026541868356</v>
      </c>
      <c r="BN169" s="8">
        <f t="shared" si="71"/>
        <v>31082.521944461194</v>
      </c>
      <c r="BO169" s="8">
        <f t="shared" si="72"/>
        <v>44573.504597407162</v>
      </c>
      <c r="BP169" s="8">
        <f>BU169*WACC!$H$10/12</f>
        <v>607.420542194463</v>
      </c>
      <c r="BQ169" s="8">
        <f t="shared" si="73"/>
        <v>43966.084055212697</v>
      </c>
      <c r="BR169" s="8"/>
      <c r="BS169" s="8">
        <f t="shared" si="74"/>
        <v>105635.9972027397</v>
      </c>
      <c r="BT169" s="8">
        <f t="shared" si="75"/>
        <v>105635.99720273973</v>
      </c>
      <c r="BU169" s="8">
        <f t="shared" si="76"/>
        <v>11403168.189999999</v>
      </c>
      <c r="BV169" s="8">
        <f>BU169*WACC!$H$11/12</f>
        <v>43918.953061759181</v>
      </c>
      <c r="BW169" s="8">
        <f t="shared" si="77"/>
        <v>-47.130993453516567</v>
      </c>
    </row>
    <row r="170" spans="1:75" hidden="1" outlineLevel="1" x14ac:dyDescent="0.2">
      <c r="A170">
        <f t="shared" si="67"/>
        <v>2022</v>
      </c>
      <c r="B170" s="49">
        <v>44652</v>
      </c>
      <c r="C170" s="205">
        <f>VLOOKUP($B170,[1]RevReqInput!$B$20:$AK$197,C$6,FALSE)</f>
        <v>0</v>
      </c>
      <c r="D170" s="205">
        <f>VLOOKUP($B170,[1]RevReqInput!$B$20:$AK$197,D$6,FALSE)</f>
        <v>0</v>
      </c>
      <c r="E170" s="205">
        <f>VLOOKUP($B170,[1]RevReqInput!$B$20:$AK$197,E$6,FALSE)</f>
        <v>102035.83000000002</v>
      </c>
      <c r="F170" s="205">
        <f>VLOOKUP($B170,[1]RevReqInput!$B$20:$AK$197,F$6,FALSE)</f>
        <v>0</v>
      </c>
      <c r="G170" s="205">
        <f>VLOOKUP($B170,[1]RevReqInput!$B$20:$AK$197,G$6,FALSE)</f>
        <v>0</v>
      </c>
      <c r="H170" s="205">
        <f>VLOOKUP($B170,[1]RevReqInput!$B$20:$AK$197,H$6,FALSE)</f>
        <v>102035.83000000002</v>
      </c>
      <c r="I170" s="205">
        <f>VLOOKUP($B170,[1]RevReqInput!$B$20:$AK$197,I$6,FALSE)</f>
        <v>102035.83000000002</v>
      </c>
      <c r="J170" s="205">
        <f>VLOOKUP($B170,[1]RevReqInput!$B$20:$AK$197,J$6,FALSE)</f>
        <v>0</v>
      </c>
      <c r="K170" s="205">
        <f>VLOOKUP($B170,[1]RevReqInput!$B$20:$AK$197,K$6,FALSE)</f>
        <v>379189.1</v>
      </c>
      <c r="L170" s="205">
        <f>VLOOKUP($B170,[1]RevReqInput!$B$20:$AK$197,L$6,FALSE)</f>
        <v>0</v>
      </c>
      <c r="M170" s="205">
        <f>VLOOKUP($B170,[1]RevReqInput!$B$20:$AK$197,M$6,FALSE)</f>
        <v>102035.83000000002</v>
      </c>
      <c r="N170" s="205">
        <f>VLOOKUP($B170,[1]RevReqInput!$B$20:$AK$197,N$6,FALSE)</f>
        <v>277153.26999999996</v>
      </c>
      <c r="O170" s="205">
        <f>VLOOKUP($B170,[1]RevReqInput!$B$20:$AK$197,O$6,FALSE)</f>
        <v>0</v>
      </c>
      <c r="P170" s="205">
        <f>VLOOKUP($B170,[1]RevReqInput!$B$20:$AK$197,P$6,FALSE)</f>
        <v>10743860.1</v>
      </c>
      <c r="Q170" s="205">
        <f>VLOOKUP($B170,[1]RevReqInput!$B$20:$AK$197,Q$6,FALSE)</f>
        <v>10743860.1</v>
      </c>
      <c r="R170" s="205">
        <f>VLOOKUP($B170,[1]RevReqInput!$B$20:$AK$197,R$6,FALSE)</f>
        <v>123845</v>
      </c>
      <c r="S170" s="205">
        <f>VLOOKUP($B170,[1]RevReqInput!$B$20:$AK$197,S$6,FALSE)</f>
        <v>277140</v>
      </c>
      <c r="T170" s="205">
        <f>VLOOKUP($B170,[1]RevReqInput!$B$20:$AK$197,T$6,FALSE)</f>
        <v>0</v>
      </c>
      <c r="U170" s="205">
        <f>VLOOKUP($B170,[1]RevReqInput!$B$20:$AK$197,U$6,FALSE)</f>
        <v>123845</v>
      </c>
      <c r="V170" s="205">
        <f>VLOOKUP($B170,[1]RevReqInput!$B$20:$AK$197,V$6,FALSE)</f>
        <v>2484.0453301369862</v>
      </c>
      <c r="W170" s="205">
        <f>VLOOKUP($B170,[1]RevReqInput!$B$20:$AK$197,W$6,FALSE)</f>
        <v>1419.8053660173541</v>
      </c>
      <c r="X170" s="205">
        <f>VLOOKUP($B170,[1]RevReqInput!$B$20:$AK$197,X$6,FALSE)</f>
        <v>0</v>
      </c>
      <c r="Y170" s="205">
        <f>VLOOKUP($B170,[1]RevReqInput!$B$20:$AK$197,Y$6,FALSE)</f>
        <v>255344.1</v>
      </c>
      <c r="Z170" s="205">
        <f>VLOOKUP($B170,[1]RevReqInput!$B$20:$AK$197,Z$6,FALSE)</f>
        <v>0</v>
      </c>
      <c r="AA170" s="205">
        <f>VLOOKUP($B170,[1]RevReqInput!$B$20:$AK$197,AA$6,FALSE)</f>
        <v>0</v>
      </c>
      <c r="AB170" s="205">
        <f>VLOOKUP($B170,[1]RevReqInput!$B$20:$AK$197,AB$6,FALSE)</f>
        <v>0</v>
      </c>
      <c r="AC170" s="205">
        <f>VLOOKUP($B170,[1]RevReqInput!$B$20:$AK$197,AC$6,FALSE)</f>
        <v>0</v>
      </c>
      <c r="AD170" s="205">
        <f>VLOOKUP($B170,[1]RevReqInput!$B$20:$AK$197,AD$6,FALSE)</f>
        <v>0</v>
      </c>
      <c r="AE170" s="205">
        <f>VLOOKUP($B170,[1]RevReqInput!$B$20:$AK$197,AE$6,FALSE)</f>
        <v>0</v>
      </c>
      <c r="AF170" s="205">
        <f>VLOOKUP($B170,[1]RevReqInput!$B$20:$AK$197,AF$6,FALSE)</f>
        <v>0</v>
      </c>
      <c r="AG170" s="205">
        <f>VLOOKUP($B170,[1]RevReqInput!$B$20:$AK$197,AG$6,FALSE)</f>
        <v>0</v>
      </c>
      <c r="AH170" s="205">
        <f>VLOOKUP($B170,[1]RevReqInput!$B$20:$AK$197,AH$6,FALSE)</f>
        <v>0</v>
      </c>
      <c r="AI170" s="205">
        <f>VLOOKUP($B170,[1]RevReqInput!$B$20:$AK$197,AI$6,FALSE)</f>
        <v>5465.7790616998645</v>
      </c>
      <c r="AJ170" s="8">
        <f t="shared" si="68"/>
        <v>264713.72975785419</v>
      </c>
      <c r="AK170" s="8">
        <f t="shared" si="69"/>
        <v>264713.72975785419</v>
      </c>
      <c r="AL170">
        <f t="shared" si="66"/>
        <v>34</v>
      </c>
      <c r="AN170" s="8">
        <f>AJ170-RevReqSumR!W170</f>
        <v>0</v>
      </c>
      <c r="AO170" s="8">
        <f t="shared" si="85"/>
        <v>0</v>
      </c>
      <c r="AP170" s="8">
        <f t="shared" si="86"/>
        <v>0</v>
      </c>
      <c r="AQ170" s="8">
        <f t="shared" si="87"/>
        <v>0</v>
      </c>
      <c r="AR170" s="8">
        <f t="shared" si="88"/>
        <v>10743860.1</v>
      </c>
      <c r="AS170" s="8">
        <v>0</v>
      </c>
      <c r="AU170" s="8">
        <f t="shared" si="89"/>
        <v>123845</v>
      </c>
      <c r="AV170" s="8">
        <f t="shared" si="90"/>
        <v>0</v>
      </c>
      <c r="AW170" s="8">
        <f t="shared" si="91"/>
        <v>10867705.1</v>
      </c>
      <c r="AX170" s="8">
        <f t="shared" si="92"/>
        <v>0</v>
      </c>
      <c r="AZ170" s="8">
        <f t="shared" si="84"/>
        <v>5578012.6581515009</v>
      </c>
      <c r="BA170" s="8">
        <f t="shared" si="84"/>
        <v>138106.79641079999</v>
      </c>
      <c r="BB170" s="8">
        <f t="shared" si="84"/>
        <v>5151585.6454376997</v>
      </c>
      <c r="BC170" s="8">
        <f t="shared" si="93"/>
        <v>10867705.100000001</v>
      </c>
      <c r="BD170" s="8">
        <f t="shared" si="94"/>
        <v>0</v>
      </c>
      <c r="BF170" s="8">
        <f t="shared" si="78"/>
        <v>366749.55975785421</v>
      </c>
      <c r="BG170" s="8">
        <f t="shared" si="79"/>
        <v>262229.68442771723</v>
      </c>
      <c r="BH170" s="8">
        <f t="shared" si="80"/>
        <v>0</v>
      </c>
      <c r="BI170" s="8">
        <f t="shared" si="81"/>
        <v>262229.68442771723</v>
      </c>
      <c r="BJ170" s="8">
        <f t="shared" si="82"/>
        <v>104519.87533013697</v>
      </c>
      <c r="BK170" s="8">
        <f t="shared" si="83"/>
        <v>0</v>
      </c>
      <c r="BL170" s="8">
        <f>BU170*WACC!$H$9/12</f>
        <v>29703.877107737793</v>
      </c>
      <c r="BM170" s="8">
        <f t="shared" si="70"/>
        <v>74815.998222399183</v>
      </c>
      <c r="BN170" s="8">
        <f t="shared" si="71"/>
        <v>30737.40470969048</v>
      </c>
      <c r="BO170" s="8">
        <f t="shared" si="72"/>
        <v>44078.5935127087</v>
      </c>
      <c r="BP170" s="8">
        <f>BU170*WACC!$H$10/12</f>
        <v>601.82664426714905</v>
      </c>
      <c r="BQ170" s="8">
        <f t="shared" si="73"/>
        <v>43476.766868441548</v>
      </c>
      <c r="BR170" s="8"/>
      <c r="BS170" s="8">
        <f t="shared" si="74"/>
        <v>104519.87533013697</v>
      </c>
      <c r="BT170" s="8">
        <f t="shared" si="75"/>
        <v>104519.875330137</v>
      </c>
      <c r="BU170" s="8">
        <f t="shared" si="76"/>
        <v>11298153.370000001</v>
      </c>
      <c r="BV170" s="8">
        <f>BU170*WACC!$H$11/12</f>
        <v>43514.49169860805</v>
      </c>
      <c r="BW170" s="8">
        <f t="shared" si="77"/>
        <v>37.724830166502215</v>
      </c>
    </row>
    <row r="171" spans="1:75" hidden="1" outlineLevel="1" x14ac:dyDescent="0.2">
      <c r="A171">
        <f t="shared" si="67"/>
        <v>2022</v>
      </c>
      <c r="B171" s="49">
        <v>44682</v>
      </c>
      <c r="C171" s="205">
        <f>VLOOKUP($B171,[1]RevReqInput!$B$20:$AK$197,C$6,FALSE)</f>
        <v>0</v>
      </c>
      <c r="D171" s="205">
        <f>VLOOKUP($B171,[1]RevReqInput!$B$20:$AK$197,D$6,FALSE)</f>
        <v>0</v>
      </c>
      <c r="E171" s="205">
        <f>VLOOKUP($B171,[1]RevReqInput!$B$20:$AK$197,E$6,FALSE)</f>
        <v>99469.87000000001</v>
      </c>
      <c r="F171" s="205">
        <f>VLOOKUP($B171,[1]RevReqInput!$B$20:$AK$197,F$6,FALSE)</f>
        <v>0</v>
      </c>
      <c r="G171" s="205">
        <f>VLOOKUP($B171,[1]RevReqInput!$B$20:$AK$197,G$6,FALSE)</f>
        <v>0</v>
      </c>
      <c r="H171" s="205">
        <f>VLOOKUP($B171,[1]RevReqInput!$B$20:$AK$197,H$6,FALSE)</f>
        <v>99469.87000000001</v>
      </c>
      <c r="I171" s="205">
        <f>VLOOKUP($B171,[1]RevReqInput!$B$20:$AK$197,I$6,FALSE)</f>
        <v>99469.87000000001</v>
      </c>
      <c r="J171" s="205">
        <f>VLOOKUP($B171,[1]RevReqInput!$B$20:$AK$197,J$6,FALSE)</f>
        <v>0</v>
      </c>
      <c r="K171" s="205">
        <f>VLOOKUP($B171,[1]RevReqInput!$B$20:$AK$197,K$6,FALSE)</f>
        <v>539219.92999999993</v>
      </c>
      <c r="L171" s="205">
        <f>VLOOKUP($B171,[1]RevReqInput!$B$20:$AK$197,L$6,FALSE)</f>
        <v>0</v>
      </c>
      <c r="M171" s="205">
        <f>VLOOKUP($B171,[1]RevReqInput!$B$20:$AK$197,M$6,FALSE)</f>
        <v>99469.87000000001</v>
      </c>
      <c r="N171" s="205">
        <f>VLOOKUP($B171,[1]RevReqInput!$B$20:$AK$197,N$6,FALSE)</f>
        <v>439750.06000000006</v>
      </c>
      <c r="O171" s="205">
        <f>VLOOKUP($B171,[1]RevReqInput!$B$20:$AK$197,O$6,FALSE)</f>
        <v>0</v>
      </c>
      <c r="P171" s="205">
        <f>VLOOKUP($B171,[1]RevReqInput!$B$20:$AK$197,P$6,FALSE)</f>
        <v>10304110.039999999</v>
      </c>
      <c r="Q171" s="205">
        <f>VLOOKUP($B171,[1]RevReqInput!$B$20:$AK$197,Q$6,FALSE)</f>
        <v>10304110.039999999</v>
      </c>
      <c r="R171" s="205">
        <f>VLOOKUP($B171,[1]RevReqInput!$B$20:$AK$197,R$6,FALSE)</f>
        <v>176080</v>
      </c>
      <c r="S171" s="205">
        <f>VLOOKUP($B171,[1]RevReqInput!$B$20:$AK$197,S$6,FALSE)</f>
        <v>0</v>
      </c>
      <c r="T171" s="205">
        <f>VLOOKUP($B171,[1]RevReqInput!$B$20:$AK$197,T$6,FALSE)</f>
        <v>0</v>
      </c>
      <c r="U171" s="205">
        <f>VLOOKUP($B171,[1]RevReqInput!$B$20:$AK$197,U$6,FALSE)</f>
        <v>299925</v>
      </c>
      <c r="V171" s="205">
        <f>VLOOKUP($B171,[1]RevReqInput!$B$20:$AK$197,V$6,FALSE)</f>
        <v>1222.1837054794521</v>
      </c>
      <c r="W171" s="205">
        <f>VLOOKUP($B171,[1]RevReqInput!$B$20:$AK$197,W$6,FALSE)</f>
        <v>0</v>
      </c>
      <c r="X171" s="205">
        <f>VLOOKUP($B171,[1]RevReqInput!$B$20:$AK$197,X$6,FALSE)</f>
        <v>0</v>
      </c>
      <c r="Y171" s="205">
        <f>VLOOKUP($B171,[1]RevReqInput!$B$20:$AK$197,Y$6,FALSE)</f>
        <v>363139.93</v>
      </c>
      <c r="Z171" s="205">
        <f>VLOOKUP($B171,[1]RevReqInput!$B$20:$AK$197,Z$6,FALSE)</f>
        <v>0</v>
      </c>
      <c r="AA171" s="205">
        <f>VLOOKUP($B171,[1]RevReqInput!$B$20:$AK$197,AA$6,FALSE)</f>
        <v>0</v>
      </c>
      <c r="AB171" s="205">
        <f>VLOOKUP($B171,[1]RevReqInput!$B$20:$AK$197,AB$6,FALSE)</f>
        <v>0</v>
      </c>
      <c r="AC171" s="205">
        <f>VLOOKUP($B171,[1]RevReqInput!$B$20:$AK$197,AC$6,FALSE)</f>
        <v>0</v>
      </c>
      <c r="AD171" s="205">
        <f>VLOOKUP($B171,[1]RevReqInput!$B$20:$AK$197,AD$6,FALSE)</f>
        <v>0</v>
      </c>
      <c r="AE171" s="205">
        <f>VLOOKUP($B171,[1]RevReqInput!$B$20:$AK$197,AE$6,FALSE)</f>
        <v>0</v>
      </c>
      <c r="AF171" s="205">
        <f>VLOOKUP($B171,[1]RevReqInput!$B$20:$AK$197,AF$6,FALSE)</f>
        <v>0</v>
      </c>
      <c r="AG171" s="205">
        <f>VLOOKUP($B171,[1]RevReqInput!$B$20:$AK$197,AG$6,FALSE)</f>
        <v>0</v>
      </c>
      <c r="AH171" s="205">
        <f>VLOOKUP($B171,[1]RevReqInput!$B$20:$AK$197,AH$6,FALSE)</f>
        <v>0</v>
      </c>
      <c r="AI171" s="205">
        <f>VLOOKUP($B171,[1]RevReqInput!$B$20:$AK$197,AI$6,FALSE)</f>
        <v>5465.7790616998645</v>
      </c>
      <c r="AJ171" s="8">
        <f t="shared" si="68"/>
        <v>369827.89276717941</v>
      </c>
      <c r="AK171" s="8">
        <f t="shared" si="69"/>
        <v>369827.89276717929</v>
      </c>
      <c r="AL171">
        <f t="shared" si="66"/>
        <v>34.200000000000003</v>
      </c>
      <c r="AN171" s="8">
        <f>AJ171-RevReqSumR!W171</f>
        <v>0</v>
      </c>
      <c r="AO171" s="8">
        <f t="shared" si="85"/>
        <v>0</v>
      </c>
      <c r="AP171" s="8">
        <f t="shared" si="86"/>
        <v>0</v>
      </c>
      <c r="AQ171" s="8">
        <f t="shared" si="87"/>
        <v>0</v>
      </c>
      <c r="AR171" s="8">
        <f t="shared" si="88"/>
        <v>10304110.039999999</v>
      </c>
      <c r="AS171" s="8">
        <v>0</v>
      </c>
      <c r="AU171" s="8">
        <f t="shared" si="89"/>
        <v>299925</v>
      </c>
      <c r="AV171" s="8">
        <f t="shared" si="90"/>
        <v>0</v>
      </c>
      <c r="AW171" s="8">
        <f t="shared" si="91"/>
        <v>10604035.039999999</v>
      </c>
      <c r="AX171" s="8">
        <f t="shared" si="92"/>
        <v>0</v>
      </c>
      <c r="AZ171" s="8">
        <f t="shared" si="84"/>
        <v>5442680.0448056003</v>
      </c>
      <c r="BA171" s="8">
        <f t="shared" si="84"/>
        <v>134756.07728832</v>
      </c>
      <c r="BB171" s="8">
        <f t="shared" si="84"/>
        <v>5026598.9179060794</v>
      </c>
      <c r="BC171" s="8">
        <f t="shared" si="93"/>
        <v>10604035.039999999</v>
      </c>
      <c r="BD171" s="8">
        <f t="shared" si="94"/>
        <v>0</v>
      </c>
      <c r="BF171" s="8">
        <f t="shared" si="78"/>
        <v>469297.7627671794</v>
      </c>
      <c r="BG171" s="8">
        <f t="shared" si="79"/>
        <v>368605.70906169986</v>
      </c>
      <c r="BH171" s="8">
        <f t="shared" si="80"/>
        <v>0</v>
      </c>
      <c r="BI171" s="8">
        <f t="shared" si="81"/>
        <v>368605.70906169986</v>
      </c>
      <c r="BJ171" s="8">
        <f t="shared" si="82"/>
        <v>100692.05370547954</v>
      </c>
      <c r="BK171" s="8">
        <f t="shared" si="83"/>
        <v>0</v>
      </c>
      <c r="BL171" s="8">
        <f>BU171*WACC!$H$9/12</f>
        <v>28572.189291632461</v>
      </c>
      <c r="BM171" s="8">
        <f t="shared" si="70"/>
        <v>72119.864413847085</v>
      </c>
      <c r="BN171" s="8">
        <f t="shared" si="71"/>
        <v>29629.725095784936</v>
      </c>
      <c r="BO171" s="8">
        <f t="shared" si="72"/>
        <v>42490.139318062153</v>
      </c>
      <c r="BP171" s="8">
        <f>BU171*WACC!$H$10/12</f>
        <v>578.89765495527001</v>
      </c>
      <c r="BQ171" s="8">
        <f t="shared" si="73"/>
        <v>41911.241663106885</v>
      </c>
      <c r="BR171" s="8"/>
      <c r="BS171" s="8">
        <f t="shared" si="74"/>
        <v>100692.05370547954</v>
      </c>
      <c r="BT171" s="8">
        <f t="shared" si="75"/>
        <v>100692.05370547945</v>
      </c>
      <c r="BU171" s="8">
        <f t="shared" si="76"/>
        <v>10867705.1</v>
      </c>
      <c r="BV171" s="8">
        <f>BU171*WACC!$H$11/12</f>
        <v>41856.633369181312</v>
      </c>
      <c r="BW171" s="8">
        <f t="shared" si="77"/>
        <v>-54.60829392557207</v>
      </c>
    </row>
    <row r="172" spans="1:75" hidden="1" outlineLevel="1" x14ac:dyDescent="0.2">
      <c r="A172">
        <f t="shared" si="67"/>
        <v>2022</v>
      </c>
      <c r="B172" s="49">
        <v>44713</v>
      </c>
      <c r="C172" s="205">
        <f>VLOOKUP($B172,[1]RevReqInput!$B$20:$AK$197,C$6,FALSE)</f>
        <v>0</v>
      </c>
      <c r="D172" s="205">
        <f>VLOOKUP($B172,[1]RevReqInput!$B$20:$AK$197,D$6,FALSE)</f>
        <v>0</v>
      </c>
      <c r="E172" s="205">
        <f>VLOOKUP($B172,[1]RevReqInput!$B$20:$AK$197,E$6,FALSE)</f>
        <v>95398.550000000017</v>
      </c>
      <c r="F172" s="205">
        <f>VLOOKUP($B172,[1]RevReqInput!$B$20:$AK$197,F$6,FALSE)</f>
        <v>0</v>
      </c>
      <c r="G172" s="205">
        <f>VLOOKUP($B172,[1]RevReqInput!$B$20:$AK$197,G$6,FALSE)</f>
        <v>0</v>
      </c>
      <c r="H172" s="205">
        <f>VLOOKUP($B172,[1]RevReqInput!$B$20:$AK$197,H$6,FALSE)</f>
        <v>95398.550000000017</v>
      </c>
      <c r="I172" s="205">
        <f>VLOOKUP($B172,[1]RevReqInput!$B$20:$AK$197,I$6,FALSE)</f>
        <v>95398.550000000017</v>
      </c>
      <c r="J172" s="205">
        <f>VLOOKUP($B172,[1]RevReqInput!$B$20:$AK$197,J$6,FALSE)</f>
        <v>0</v>
      </c>
      <c r="K172" s="205">
        <f>VLOOKUP($B172,[1]RevReqInput!$B$20:$AK$197,K$6,FALSE)</f>
        <v>593370.76</v>
      </c>
      <c r="L172" s="205">
        <f>VLOOKUP($B172,[1]RevReqInput!$B$20:$AK$197,L$6,FALSE)</f>
        <v>0</v>
      </c>
      <c r="M172" s="205">
        <f>VLOOKUP($B172,[1]RevReqInput!$B$20:$AK$197,M$6,FALSE)</f>
        <v>95398.550000000017</v>
      </c>
      <c r="N172" s="205">
        <f>VLOOKUP($B172,[1]RevReqInput!$B$20:$AK$197,N$6,FALSE)</f>
        <v>497972.21000000008</v>
      </c>
      <c r="O172" s="205">
        <f>VLOOKUP($B172,[1]RevReqInput!$B$20:$AK$197,O$6,FALSE)</f>
        <v>0</v>
      </c>
      <c r="P172" s="205">
        <f>VLOOKUP($B172,[1]RevReqInput!$B$20:$AK$197,P$6,FALSE)</f>
        <v>9806137.8300000019</v>
      </c>
      <c r="Q172" s="205">
        <f>VLOOKUP($B172,[1]RevReqInput!$B$20:$AK$197,Q$6,FALSE)</f>
        <v>9806137.8300000019</v>
      </c>
      <c r="R172" s="205">
        <f>VLOOKUP($B172,[1]RevReqInput!$B$20:$AK$197,R$6,FALSE)</f>
        <v>193750</v>
      </c>
      <c r="S172" s="205">
        <f>VLOOKUP($B172,[1]RevReqInput!$B$20:$AK$197,S$6,FALSE)</f>
        <v>0</v>
      </c>
      <c r="T172" s="205">
        <f>VLOOKUP($B172,[1]RevReqInput!$B$20:$AK$197,T$6,FALSE)</f>
        <v>0</v>
      </c>
      <c r="U172" s="205">
        <f>VLOOKUP($B172,[1]RevReqInput!$B$20:$AK$197,U$6,FALSE)</f>
        <v>493675</v>
      </c>
      <c r="V172" s="205">
        <f>VLOOKUP($B172,[1]RevReqInput!$B$20:$AK$197,V$6,FALSE)</f>
        <v>2797.7415068493156</v>
      </c>
      <c r="W172" s="205">
        <f>VLOOKUP($B172,[1]RevReqInput!$B$20:$AK$197,W$6,FALSE)</f>
        <v>0</v>
      </c>
      <c r="X172" s="205">
        <f>VLOOKUP($B172,[1]RevReqInput!$B$20:$AK$197,X$6,FALSE)</f>
        <v>0</v>
      </c>
      <c r="Y172" s="205">
        <f>VLOOKUP($B172,[1]RevReqInput!$B$20:$AK$197,Y$6,FALSE)</f>
        <v>399620.75999999995</v>
      </c>
      <c r="Z172" s="205">
        <f>VLOOKUP($B172,[1]RevReqInput!$B$20:$AK$197,Z$6,FALSE)</f>
        <v>0</v>
      </c>
      <c r="AA172" s="205">
        <f>VLOOKUP($B172,[1]RevReqInput!$B$20:$AK$197,AA$6,FALSE)</f>
        <v>0</v>
      </c>
      <c r="AB172" s="205">
        <f>VLOOKUP($B172,[1]RevReqInput!$B$20:$AK$197,AB$6,FALSE)</f>
        <v>0</v>
      </c>
      <c r="AC172" s="205">
        <f>VLOOKUP($B172,[1]RevReqInput!$B$20:$AK$197,AC$6,FALSE)</f>
        <v>0</v>
      </c>
      <c r="AD172" s="205">
        <f>VLOOKUP($B172,[1]RevReqInput!$B$20:$AK$197,AD$6,FALSE)</f>
        <v>0</v>
      </c>
      <c r="AE172" s="205">
        <f>VLOOKUP($B172,[1]RevReqInput!$B$20:$AK$197,AE$6,FALSE)</f>
        <v>0</v>
      </c>
      <c r="AF172" s="205">
        <f>VLOOKUP($B172,[1]RevReqInput!$B$20:$AK$197,AF$6,FALSE)</f>
        <v>0</v>
      </c>
      <c r="AG172" s="205">
        <f>VLOOKUP($B172,[1]RevReqInput!$B$20:$AK$197,AG$6,FALSE)</f>
        <v>0</v>
      </c>
      <c r="AH172" s="205">
        <f>VLOOKUP($B172,[1]RevReqInput!$B$20:$AK$197,AH$6,FALSE)</f>
        <v>0</v>
      </c>
      <c r="AI172" s="205">
        <f>VLOOKUP($B172,[1]RevReqInput!$B$20:$AK$197,AI$6,FALSE)</f>
        <v>5465.7790616998645</v>
      </c>
      <c r="AJ172" s="8">
        <f t="shared" si="68"/>
        <v>407884.28056854923</v>
      </c>
      <c r="AK172" s="8">
        <f t="shared" si="69"/>
        <v>407884.28056854912</v>
      </c>
      <c r="AL172">
        <f t="shared" si="66"/>
        <v>34.4</v>
      </c>
      <c r="AN172" s="8">
        <f>AJ172-RevReqSumR!W172</f>
        <v>0</v>
      </c>
      <c r="AO172" s="8">
        <f t="shared" si="85"/>
        <v>0</v>
      </c>
      <c r="AP172" s="8">
        <f t="shared" si="86"/>
        <v>0</v>
      </c>
      <c r="AQ172" s="8">
        <f t="shared" si="87"/>
        <v>0</v>
      </c>
      <c r="AR172" s="8">
        <f t="shared" si="88"/>
        <v>9806137.8300000019</v>
      </c>
      <c r="AS172" s="8">
        <v>0</v>
      </c>
      <c r="AU172" s="8">
        <f t="shared" si="89"/>
        <v>493675</v>
      </c>
      <c r="AV172" s="8">
        <f t="shared" si="90"/>
        <v>0</v>
      </c>
      <c r="AW172" s="8">
        <f t="shared" si="91"/>
        <v>10299812.830000002</v>
      </c>
      <c r="AX172" s="8">
        <f t="shared" si="92"/>
        <v>0</v>
      </c>
      <c r="AZ172" s="8">
        <f t="shared" si="84"/>
        <v>5286533.4321899517</v>
      </c>
      <c r="BA172" s="8">
        <f t="shared" si="84"/>
        <v>130890.02144364003</v>
      </c>
      <c r="BB172" s="8">
        <f t="shared" si="84"/>
        <v>4882389.3763664104</v>
      </c>
      <c r="BC172" s="8">
        <f t="shared" si="93"/>
        <v>10299812.830000002</v>
      </c>
      <c r="BD172" s="8">
        <f t="shared" si="94"/>
        <v>0</v>
      </c>
      <c r="BF172" s="8">
        <f t="shared" si="78"/>
        <v>503282.83056854922</v>
      </c>
      <c r="BG172" s="8">
        <f t="shared" si="79"/>
        <v>405086.53906169982</v>
      </c>
      <c r="BH172" s="8">
        <f t="shared" si="80"/>
        <v>0</v>
      </c>
      <c r="BI172" s="8">
        <f t="shared" si="81"/>
        <v>405086.53906169982</v>
      </c>
      <c r="BJ172" s="8">
        <f t="shared" si="82"/>
        <v>98196.291506849404</v>
      </c>
      <c r="BK172" s="8">
        <f t="shared" si="83"/>
        <v>0</v>
      </c>
      <c r="BL172" s="8">
        <f>BU172*WACC!$H$9/12</f>
        <v>27878.976622026981</v>
      </c>
      <c r="BM172" s="8">
        <f t="shared" si="70"/>
        <v>70317.314884822423</v>
      </c>
      <c r="BN172" s="8">
        <f t="shared" si="71"/>
        <v>28889.165647280442</v>
      </c>
      <c r="BO172" s="8">
        <f t="shared" si="72"/>
        <v>41428.149237541977</v>
      </c>
      <c r="BP172" s="8">
        <f>BU172*WACC!$H$10/12</f>
        <v>564.85255730020799</v>
      </c>
      <c r="BQ172" s="8">
        <f t="shared" si="73"/>
        <v>40863.296680241765</v>
      </c>
      <c r="BR172" s="8"/>
      <c r="BS172" s="8">
        <f t="shared" si="74"/>
        <v>98196.291506849404</v>
      </c>
      <c r="BT172" s="8">
        <f t="shared" si="75"/>
        <v>98196.291506849331</v>
      </c>
      <c r="BU172" s="8">
        <f t="shared" si="76"/>
        <v>10604035.039999999</v>
      </c>
      <c r="BV172" s="8">
        <f>BU172*WACC!$H$11/12</f>
        <v>40841.116207986895</v>
      </c>
      <c r="BW172" s="8">
        <f t="shared" si="77"/>
        <v>-22.180472254869528</v>
      </c>
    </row>
    <row r="173" spans="1:75" hidden="1" outlineLevel="1" x14ac:dyDescent="0.2">
      <c r="A173">
        <f t="shared" si="67"/>
        <v>2022</v>
      </c>
      <c r="B173" s="49">
        <v>44743</v>
      </c>
      <c r="C173" s="205">
        <f>VLOOKUP($B173,[1]RevReqInput!$B$20:$AK$197,C$6,FALSE)</f>
        <v>0</v>
      </c>
      <c r="D173" s="205">
        <f>VLOOKUP($B173,[1]RevReqInput!$B$20:$AK$197,D$6,FALSE)</f>
        <v>0</v>
      </c>
      <c r="E173" s="205">
        <f>VLOOKUP($B173,[1]RevReqInput!$B$20:$AK$197,E$6,FALSE)</f>
        <v>90788.159999999989</v>
      </c>
      <c r="F173" s="205">
        <f>VLOOKUP($B173,[1]RevReqInput!$B$20:$AK$197,F$6,FALSE)</f>
        <v>0</v>
      </c>
      <c r="G173" s="205">
        <f>VLOOKUP($B173,[1]RevReqInput!$B$20:$AK$197,G$6,FALSE)</f>
        <v>0</v>
      </c>
      <c r="H173" s="205">
        <f>VLOOKUP($B173,[1]RevReqInput!$B$20:$AK$197,H$6,FALSE)</f>
        <v>90788.159999999989</v>
      </c>
      <c r="I173" s="205">
        <f>VLOOKUP($B173,[1]RevReqInput!$B$20:$AK$197,I$6,FALSE)</f>
        <v>90788.159999999989</v>
      </c>
      <c r="J173" s="205">
        <f>VLOOKUP($B173,[1]RevReqInput!$B$20:$AK$197,J$6,FALSE)</f>
        <v>0</v>
      </c>
      <c r="K173" s="205">
        <f>VLOOKUP($B173,[1]RevReqInput!$B$20:$AK$197,K$6,FALSE)</f>
        <v>644707.47000000009</v>
      </c>
      <c r="L173" s="205">
        <f>VLOOKUP($B173,[1]RevReqInput!$B$20:$AK$197,L$6,FALSE)</f>
        <v>0</v>
      </c>
      <c r="M173" s="205">
        <f>VLOOKUP($B173,[1]RevReqInput!$B$20:$AK$197,M$6,FALSE)</f>
        <v>90788.159999999989</v>
      </c>
      <c r="N173" s="205">
        <f>VLOOKUP($B173,[1]RevReqInput!$B$20:$AK$197,N$6,FALSE)</f>
        <v>553919.31000000017</v>
      </c>
      <c r="O173" s="205">
        <f>VLOOKUP($B173,[1]RevReqInput!$B$20:$AK$197,O$6,FALSE)</f>
        <v>0</v>
      </c>
      <c r="P173" s="205">
        <f>VLOOKUP($B173,[1]RevReqInput!$B$20:$AK$197,P$6,FALSE)</f>
        <v>9252218.5199999996</v>
      </c>
      <c r="Q173" s="205">
        <f>VLOOKUP($B173,[1]RevReqInput!$B$20:$AK$197,Q$6,FALSE)</f>
        <v>9252218.5199999996</v>
      </c>
      <c r="R173" s="205">
        <f>VLOOKUP($B173,[1]RevReqInput!$B$20:$AK$197,R$6,FALSE)</f>
        <v>210490</v>
      </c>
      <c r="S173" s="205">
        <f>VLOOKUP($B173,[1]RevReqInput!$B$20:$AK$197,S$6,FALSE)</f>
        <v>493675</v>
      </c>
      <c r="T173" s="205">
        <f>VLOOKUP($B173,[1]RevReqInput!$B$20:$AK$197,T$6,FALSE)</f>
        <v>0</v>
      </c>
      <c r="U173" s="205">
        <f>VLOOKUP($B173,[1]RevReqInput!$B$20:$AK$197,U$6,FALSE)</f>
        <v>210490</v>
      </c>
      <c r="V173" s="205">
        <f>VLOOKUP($B173,[1]RevReqInput!$B$20:$AK$197,V$6,FALSE)</f>
        <v>4572.0663397260278</v>
      </c>
      <c r="W173" s="205">
        <f>VLOOKUP($B173,[1]RevReqInput!$B$20:$AK$197,W$6,FALSE)</f>
        <v>1716.6429055554256</v>
      </c>
      <c r="X173" s="205">
        <f>VLOOKUP($B173,[1]RevReqInput!$B$20:$AK$197,X$6,FALSE)</f>
        <v>0</v>
      </c>
      <c r="Y173" s="205">
        <f>VLOOKUP($B173,[1]RevReqInput!$B$20:$AK$197,Y$6,FALSE)</f>
        <v>434217.47</v>
      </c>
      <c r="Z173" s="205">
        <f>VLOOKUP($B173,[1]RevReqInput!$B$20:$AK$197,Z$6,FALSE)</f>
        <v>0</v>
      </c>
      <c r="AA173" s="205">
        <f>VLOOKUP($B173,[1]RevReqInput!$B$20:$AK$197,AA$6,FALSE)</f>
        <v>0</v>
      </c>
      <c r="AB173" s="205">
        <f>VLOOKUP($B173,[1]RevReqInput!$B$20:$AK$197,AB$6,FALSE)</f>
        <v>0</v>
      </c>
      <c r="AC173" s="205">
        <f>VLOOKUP($B173,[1]RevReqInput!$B$20:$AK$197,AC$6,FALSE)</f>
        <v>0</v>
      </c>
      <c r="AD173" s="205">
        <f>VLOOKUP($B173,[1]RevReqInput!$B$20:$AK$197,AD$6,FALSE)</f>
        <v>0</v>
      </c>
      <c r="AE173" s="205">
        <f>VLOOKUP($B173,[1]RevReqInput!$B$20:$AK$197,AE$6,FALSE)</f>
        <v>0</v>
      </c>
      <c r="AF173" s="205">
        <f>VLOOKUP($B173,[1]RevReqInput!$B$20:$AK$197,AF$6,FALSE)</f>
        <v>0</v>
      </c>
      <c r="AG173" s="205">
        <f>VLOOKUP($B173,[1]RevReqInput!$B$20:$AK$197,AG$6,FALSE)</f>
        <v>0</v>
      </c>
      <c r="AH173" s="205">
        <f>VLOOKUP($B173,[1]RevReqInput!$B$20:$AK$197,AH$6,FALSE)</f>
        <v>0</v>
      </c>
      <c r="AI173" s="205">
        <f>VLOOKUP($B173,[1]RevReqInput!$B$20:$AK$197,AI$6,FALSE)</f>
        <v>5465.7790616998645</v>
      </c>
      <c r="AJ173" s="8">
        <f t="shared" si="68"/>
        <v>445971.95830698143</v>
      </c>
      <c r="AK173" s="8">
        <f t="shared" si="69"/>
        <v>445971.95830698131</v>
      </c>
      <c r="AL173">
        <f t="shared" si="66"/>
        <v>34.6</v>
      </c>
      <c r="AN173" s="8">
        <f>AJ173-RevReqSumR!W173</f>
        <v>0</v>
      </c>
      <c r="AO173" s="8">
        <f t="shared" si="85"/>
        <v>0</v>
      </c>
      <c r="AP173" s="8">
        <f t="shared" si="86"/>
        <v>0</v>
      </c>
      <c r="AQ173" s="8">
        <f t="shared" si="87"/>
        <v>0</v>
      </c>
      <c r="AR173" s="8">
        <f t="shared" si="88"/>
        <v>9252218.5199999996</v>
      </c>
      <c r="AS173" s="8">
        <v>0</v>
      </c>
      <c r="AU173" s="8">
        <f t="shared" si="89"/>
        <v>210490</v>
      </c>
      <c r="AV173" s="8">
        <f t="shared" si="90"/>
        <v>0</v>
      </c>
      <c r="AW173" s="8">
        <f t="shared" si="91"/>
        <v>9462708.5199999996</v>
      </c>
      <c r="AX173" s="8">
        <f t="shared" si="92"/>
        <v>0</v>
      </c>
      <c r="AZ173" s="8">
        <f t="shared" si="84"/>
        <v>4856877.0885178009</v>
      </c>
      <c r="BA173" s="8">
        <f t="shared" si="84"/>
        <v>120252.09987216</v>
      </c>
      <c r="BB173" s="8">
        <f t="shared" si="84"/>
        <v>4485579.3316100398</v>
      </c>
      <c r="BC173" s="8">
        <f t="shared" si="93"/>
        <v>9462708.5199999996</v>
      </c>
      <c r="BD173" s="8">
        <f t="shared" si="94"/>
        <v>0</v>
      </c>
      <c r="BF173" s="8">
        <f t="shared" si="78"/>
        <v>536760.1183069814</v>
      </c>
      <c r="BG173" s="8">
        <f t="shared" si="79"/>
        <v>441399.89196725527</v>
      </c>
      <c r="BH173" s="8">
        <f t="shared" si="80"/>
        <v>0</v>
      </c>
      <c r="BI173" s="8">
        <f t="shared" si="81"/>
        <v>441399.89196725527</v>
      </c>
      <c r="BJ173" s="8">
        <f t="shared" si="82"/>
        <v>95360.226339726127</v>
      </c>
      <c r="BK173" s="8">
        <f t="shared" si="83"/>
        <v>0</v>
      </c>
      <c r="BL173" s="8">
        <f>BU173*WACC!$H$9/12</f>
        <v>27079.148646308477</v>
      </c>
      <c r="BM173" s="8">
        <f t="shared" si="70"/>
        <v>68281.077693417654</v>
      </c>
      <c r="BN173" s="8">
        <f t="shared" si="71"/>
        <v>28052.597959563707</v>
      </c>
      <c r="BO173" s="8">
        <f t="shared" si="72"/>
        <v>40228.47973385395</v>
      </c>
      <c r="BP173" s="8">
        <f>BU173*WACC!$H$10/12</f>
        <v>548.64733988459113</v>
      </c>
      <c r="BQ173" s="8">
        <f t="shared" si="73"/>
        <v>39679.832393969358</v>
      </c>
      <c r="BR173" s="8"/>
      <c r="BS173" s="8">
        <f t="shared" si="74"/>
        <v>95360.226339726127</v>
      </c>
      <c r="BT173" s="8">
        <f t="shared" si="75"/>
        <v>95360.22633972601</v>
      </c>
      <c r="BU173" s="8">
        <f t="shared" si="76"/>
        <v>10299812.830000002</v>
      </c>
      <c r="BV173" s="8">
        <f>BU173*WACC!$H$11/12</f>
        <v>39669.413682977094</v>
      </c>
      <c r="BW173" s="8">
        <f t="shared" si="77"/>
        <v>-10.418710992264096</v>
      </c>
    </row>
    <row r="174" spans="1:75" hidden="1" outlineLevel="1" x14ac:dyDescent="0.2">
      <c r="A174">
        <f t="shared" si="67"/>
        <v>2022</v>
      </c>
      <c r="B174" s="49">
        <v>44774</v>
      </c>
      <c r="C174" s="205">
        <f>VLOOKUP($B174,[1]RevReqInput!$B$20:$AK$197,C$6,FALSE)</f>
        <v>0</v>
      </c>
      <c r="D174" s="205">
        <f>VLOOKUP($B174,[1]RevReqInput!$B$20:$AK$197,D$6,FALSE)</f>
        <v>0</v>
      </c>
      <c r="E174" s="205">
        <f>VLOOKUP($B174,[1]RevReqInput!$B$20:$AK$197,E$6,FALSE)</f>
        <v>85659.81</v>
      </c>
      <c r="F174" s="205">
        <f>VLOOKUP($B174,[1]RevReqInput!$B$20:$AK$197,F$6,FALSE)</f>
        <v>0</v>
      </c>
      <c r="G174" s="205">
        <f>VLOOKUP($B174,[1]RevReqInput!$B$20:$AK$197,G$6,FALSE)</f>
        <v>0</v>
      </c>
      <c r="H174" s="205">
        <f>VLOOKUP($B174,[1]RevReqInput!$B$20:$AK$197,H$6,FALSE)</f>
        <v>85659.81</v>
      </c>
      <c r="I174" s="205">
        <f>VLOOKUP($B174,[1]RevReqInput!$B$20:$AK$197,I$6,FALSE)</f>
        <v>85659.81</v>
      </c>
      <c r="J174" s="205">
        <f>VLOOKUP($B174,[1]RevReqInput!$B$20:$AK$197,J$6,FALSE)</f>
        <v>0</v>
      </c>
      <c r="K174" s="205">
        <f>VLOOKUP($B174,[1]RevReqInput!$B$20:$AK$197,K$6,FALSE)</f>
        <v>611205.80000000005</v>
      </c>
      <c r="L174" s="205">
        <f>VLOOKUP($B174,[1]RevReqInput!$B$20:$AK$197,L$6,FALSE)</f>
        <v>0</v>
      </c>
      <c r="M174" s="205">
        <f>VLOOKUP($B174,[1]RevReqInput!$B$20:$AK$197,M$6,FALSE)</f>
        <v>85659.81</v>
      </c>
      <c r="N174" s="205">
        <f>VLOOKUP($B174,[1]RevReqInput!$B$20:$AK$197,N$6,FALSE)</f>
        <v>525545.98999999987</v>
      </c>
      <c r="O174" s="205">
        <f>VLOOKUP($B174,[1]RevReqInput!$B$20:$AK$197,O$6,FALSE)</f>
        <v>0</v>
      </c>
      <c r="P174" s="205">
        <f>VLOOKUP($B174,[1]RevReqInput!$B$20:$AK$197,P$6,FALSE)</f>
        <v>8726672.5300000012</v>
      </c>
      <c r="Q174" s="205">
        <f>VLOOKUP($B174,[1]RevReqInput!$B$20:$AK$197,Q$6,FALSE)</f>
        <v>8726672.5300000012</v>
      </c>
      <c r="R174" s="205">
        <f>VLOOKUP($B174,[1]RevReqInput!$B$20:$AK$197,R$6,FALSE)</f>
        <v>199485</v>
      </c>
      <c r="S174" s="205">
        <f>VLOOKUP($B174,[1]RevReqInput!$B$20:$AK$197,S$6,FALSE)</f>
        <v>0</v>
      </c>
      <c r="T174" s="205">
        <f>VLOOKUP($B174,[1]RevReqInput!$B$20:$AK$197,T$6,FALSE)</f>
        <v>0</v>
      </c>
      <c r="U174" s="205">
        <f>VLOOKUP($B174,[1]RevReqInput!$B$20:$AK$197,U$6,FALSE)</f>
        <v>409975</v>
      </c>
      <c r="V174" s="205">
        <f>VLOOKUP($B174,[1]RevReqInput!$B$20:$AK$197,V$6,FALSE)</f>
        <v>2046.8805273972605</v>
      </c>
      <c r="W174" s="205">
        <f>VLOOKUP($B174,[1]RevReqInput!$B$20:$AK$197,W$6,FALSE)</f>
        <v>0</v>
      </c>
      <c r="X174" s="205">
        <f>VLOOKUP($B174,[1]RevReqInput!$B$20:$AK$197,X$6,FALSE)</f>
        <v>0</v>
      </c>
      <c r="Y174" s="205">
        <f>VLOOKUP($B174,[1]RevReqInput!$B$20:$AK$197,Y$6,FALSE)</f>
        <v>411720.8</v>
      </c>
      <c r="Z174" s="205">
        <f>VLOOKUP($B174,[1]RevReqInput!$B$20:$AK$197,Z$6,FALSE)</f>
        <v>0</v>
      </c>
      <c r="AA174" s="205">
        <f>VLOOKUP($B174,[1]RevReqInput!$B$20:$AK$197,AA$6,FALSE)</f>
        <v>0</v>
      </c>
      <c r="AB174" s="205">
        <f>VLOOKUP($B174,[1]RevReqInput!$B$20:$AK$197,AB$6,FALSE)</f>
        <v>0</v>
      </c>
      <c r="AC174" s="205">
        <f>VLOOKUP($B174,[1]RevReqInput!$B$20:$AK$197,AC$6,FALSE)</f>
        <v>0</v>
      </c>
      <c r="AD174" s="205">
        <f>VLOOKUP($B174,[1]RevReqInput!$B$20:$AK$197,AD$6,FALSE)</f>
        <v>0</v>
      </c>
      <c r="AE174" s="205">
        <f>VLOOKUP($B174,[1]RevReqInput!$B$20:$AK$197,AE$6,FALSE)</f>
        <v>0</v>
      </c>
      <c r="AF174" s="205">
        <f>VLOOKUP($B174,[1]RevReqInput!$B$20:$AK$197,AF$6,FALSE)</f>
        <v>0</v>
      </c>
      <c r="AG174" s="205">
        <f>VLOOKUP($B174,[1]RevReqInput!$B$20:$AK$197,AG$6,FALSE)</f>
        <v>0</v>
      </c>
      <c r="AH174" s="205">
        <f>VLOOKUP($B174,[1]RevReqInput!$B$20:$AK$197,AH$6,FALSE)</f>
        <v>0</v>
      </c>
      <c r="AI174" s="205">
        <f>VLOOKUP($B174,[1]RevReqInput!$B$20:$AK$197,AI$6,FALSE)</f>
        <v>5465.7790616998645</v>
      </c>
      <c r="AJ174" s="8">
        <f t="shared" si="68"/>
        <v>419233.45958909701</v>
      </c>
      <c r="AK174" s="8">
        <f t="shared" si="69"/>
        <v>419233.45958909712</v>
      </c>
      <c r="AL174">
        <f t="shared" si="66"/>
        <v>34.799999999999997</v>
      </c>
      <c r="AN174" s="8">
        <f>AJ174-RevReqSumR!W174</f>
        <v>0</v>
      </c>
      <c r="AO174" s="8">
        <f t="shared" si="85"/>
        <v>0</v>
      </c>
      <c r="AP174" s="8">
        <f t="shared" si="86"/>
        <v>0</v>
      </c>
      <c r="AQ174" s="8">
        <f t="shared" si="87"/>
        <v>0</v>
      </c>
      <c r="AR174" s="8">
        <f t="shared" si="88"/>
        <v>8726672.5300000012</v>
      </c>
      <c r="AS174" s="8">
        <v>0</v>
      </c>
      <c r="AU174" s="8">
        <f t="shared" si="89"/>
        <v>409975</v>
      </c>
      <c r="AV174" s="8">
        <f t="shared" si="90"/>
        <v>0</v>
      </c>
      <c r="AW174" s="8">
        <f t="shared" si="91"/>
        <v>9136647.5300000012</v>
      </c>
      <c r="AX174" s="8">
        <f t="shared" si="92"/>
        <v>0</v>
      </c>
      <c r="AZ174" s="8">
        <f t="shared" si="84"/>
        <v>4689521.3944854513</v>
      </c>
      <c r="BA174" s="8">
        <f t="shared" si="84"/>
        <v>116108.51681124001</v>
      </c>
      <c r="BB174" s="8">
        <f t="shared" si="84"/>
        <v>4331017.6187033104</v>
      </c>
      <c r="BC174" s="8">
        <f t="shared" si="93"/>
        <v>9136647.5300000012</v>
      </c>
      <c r="BD174" s="8">
        <f t="shared" si="94"/>
        <v>0</v>
      </c>
      <c r="BF174" s="8">
        <f t="shared" si="78"/>
        <v>504893.26958909701</v>
      </c>
      <c r="BG174" s="8">
        <f t="shared" si="79"/>
        <v>417186.57906169986</v>
      </c>
      <c r="BH174" s="8">
        <f t="shared" si="80"/>
        <v>0</v>
      </c>
      <c r="BI174" s="8">
        <f t="shared" si="81"/>
        <v>417186.57906169986</v>
      </c>
      <c r="BJ174" s="8">
        <f t="shared" si="82"/>
        <v>87706.69052739715</v>
      </c>
      <c r="BK174" s="8">
        <f t="shared" si="83"/>
        <v>0</v>
      </c>
      <c r="BL174" s="8">
        <f>BU174*WACC!$H$9/12</f>
        <v>24878.324959791495</v>
      </c>
      <c r="BM174" s="8">
        <f t="shared" si="70"/>
        <v>62828.365567605651</v>
      </c>
      <c r="BN174" s="8">
        <f t="shared" si="71"/>
        <v>25812.405709795104</v>
      </c>
      <c r="BO174" s="8">
        <f t="shared" si="72"/>
        <v>37015.959857810551</v>
      </c>
      <c r="BP174" s="8">
        <f>BU174*WACC!$H$10/12</f>
        <v>504.05671863080397</v>
      </c>
      <c r="BQ174" s="8">
        <f t="shared" si="73"/>
        <v>36511.903139179747</v>
      </c>
      <c r="BR174" s="8"/>
      <c r="BS174" s="8">
        <f t="shared" si="74"/>
        <v>87706.69052739715</v>
      </c>
      <c r="BT174" s="8">
        <f t="shared" si="75"/>
        <v>87706.690527397252</v>
      </c>
      <c r="BU174" s="8">
        <f t="shared" si="76"/>
        <v>9462708.5199999996</v>
      </c>
      <c r="BV174" s="8">
        <f>BU174*WACC!$H$11/12</f>
        <v>36445.332069331576</v>
      </c>
      <c r="BW174" s="8">
        <f t="shared" si="77"/>
        <v>-66.571069848170737</v>
      </c>
    </row>
    <row r="175" spans="1:75" hidden="1" outlineLevel="1" x14ac:dyDescent="0.2">
      <c r="A175">
        <f t="shared" si="67"/>
        <v>2022</v>
      </c>
      <c r="B175" s="49">
        <v>44805</v>
      </c>
      <c r="C175" s="205">
        <f>VLOOKUP($B175,[1]RevReqInput!$B$20:$AK$197,C$6,FALSE)</f>
        <v>0</v>
      </c>
      <c r="D175" s="205">
        <f>VLOOKUP($B175,[1]RevReqInput!$B$20:$AK$197,D$6,FALSE)</f>
        <v>0</v>
      </c>
      <c r="E175" s="205">
        <f>VLOOKUP($B175,[1]RevReqInput!$B$20:$AK$197,E$6,FALSE)</f>
        <v>80794.150000000009</v>
      </c>
      <c r="F175" s="205">
        <f>VLOOKUP($B175,[1]RevReqInput!$B$20:$AK$197,F$6,FALSE)</f>
        <v>0</v>
      </c>
      <c r="G175" s="205">
        <f>VLOOKUP($B175,[1]RevReqInput!$B$20:$AK$197,G$6,FALSE)</f>
        <v>0</v>
      </c>
      <c r="H175" s="205">
        <f>VLOOKUP($B175,[1]RevReqInput!$B$20:$AK$197,H$6,FALSE)</f>
        <v>80794.150000000009</v>
      </c>
      <c r="I175" s="205">
        <f>VLOOKUP($B175,[1]RevReqInput!$B$20:$AK$197,I$6,FALSE)</f>
        <v>80794.150000000009</v>
      </c>
      <c r="J175" s="205">
        <f>VLOOKUP($B175,[1]RevReqInput!$B$20:$AK$197,J$6,FALSE)</f>
        <v>0</v>
      </c>
      <c r="K175" s="205">
        <f>VLOOKUP($B175,[1]RevReqInput!$B$20:$AK$197,K$6,FALSE)</f>
        <v>597980.23</v>
      </c>
      <c r="L175" s="205">
        <f>VLOOKUP($B175,[1]RevReqInput!$B$20:$AK$197,L$6,FALSE)</f>
        <v>0</v>
      </c>
      <c r="M175" s="205">
        <f>VLOOKUP($B175,[1]RevReqInput!$B$20:$AK$197,M$6,FALSE)</f>
        <v>80794.150000000009</v>
      </c>
      <c r="N175" s="205">
        <f>VLOOKUP($B175,[1]RevReqInput!$B$20:$AK$197,N$6,FALSE)</f>
        <v>517186.07999999996</v>
      </c>
      <c r="O175" s="205">
        <f>VLOOKUP($B175,[1]RevReqInput!$B$20:$AK$197,O$6,FALSE)</f>
        <v>0</v>
      </c>
      <c r="P175" s="205">
        <f>VLOOKUP($B175,[1]RevReqInput!$B$20:$AK$197,P$6,FALSE)</f>
        <v>8209486.4500000002</v>
      </c>
      <c r="Q175" s="205">
        <f>VLOOKUP($B175,[1]RevReqInput!$B$20:$AK$197,Q$6,FALSE)</f>
        <v>8209486.4500000002</v>
      </c>
      <c r="R175" s="205">
        <f>VLOOKUP($B175,[1]RevReqInput!$B$20:$AK$197,R$6,FALSE)</f>
        <v>195145</v>
      </c>
      <c r="S175" s="205">
        <f>VLOOKUP($B175,[1]RevReqInput!$B$20:$AK$197,S$6,FALSE)</f>
        <v>0</v>
      </c>
      <c r="T175" s="205">
        <f>VLOOKUP($B175,[1]RevReqInput!$B$20:$AK$197,T$6,FALSE)</f>
        <v>0</v>
      </c>
      <c r="U175" s="205">
        <f>VLOOKUP($B175,[1]RevReqInput!$B$20:$AK$197,U$6,FALSE)</f>
        <v>605120</v>
      </c>
      <c r="V175" s="205">
        <f>VLOOKUP($B175,[1]RevReqInput!$B$20:$AK$197,V$6,FALSE)</f>
        <v>3803.0884506849316</v>
      </c>
      <c r="W175" s="205">
        <f>VLOOKUP($B175,[1]RevReqInput!$B$20:$AK$197,W$6,FALSE)</f>
        <v>0</v>
      </c>
      <c r="X175" s="205">
        <f>VLOOKUP($B175,[1]RevReqInput!$B$20:$AK$197,X$6,FALSE)</f>
        <v>0</v>
      </c>
      <c r="Y175" s="205">
        <f>VLOOKUP($B175,[1]RevReqInput!$B$20:$AK$197,Y$6,FALSE)</f>
        <v>402835.23</v>
      </c>
      <c r="Z175" s="205">
        <f>VLOOKUP($B175,[1]RevReqInput!$B$20:$AK$197,Z$6,FALSE)</f>
        <v>0</v>
      </c>
      <c r="AA175" s="205">
        <f>VLOOKUP($B175,[1]RevReqInput!$B$20:$AK$197,AA$6,FALSE)</f>
        <v>0</v>
      </c>
      <c r="AB175" s="205">
        <f>VLOOKUP($B175,[1]RevReqInput!$B$20:$AK$197,AB$6,FALSE)</f>
        <v>0</v>
      </c>
      <c r="AC175" s="205">
        <f>VLOOKUP($B175,[1]RevReqInput!$B$20:$AK$197,AC$6,FALSE)</f>
        <v>0</v>
      </c>
      <c r="AD175" s="205">
        <f>VLOOKUP($B175,[1]RevReqInput!$B$20:$AK$197,AD$6,FALSE)</f>
        <v>0</v>
      </c>
      <c r="AE175" s="205">
        <f>VLOOKUP($B175,[1]RevReqInput!$B$20:$AK$197,AE$6,FALSE)</f>
        <v>0</v>
      </c>
      <c r="AF175" s="205">
        <f>VLOOKUP($B175,[1]RevReqInput!$B$20:$AK$197,AF$6,FALSE)</f>
        <v>0</v>
      </c>
      <c r="AG175" s="205">
        <f>VLOOKUP($B175,[1]RevReqInput!$B$20:$AK$197,AG$6,FALSE)</f>
        <v>0</v>
      </c>
      <c r="AH175" s="205">
        <f>VLOOKUP($B175,[1]RevReqInput!$B$20:$AK$197,AH$6,FALSE)</f>
        <v>0</v>
      </c>
      <c r="AI175" s="205">
        <f>VLOOKUP($B175,[1]RevReqInput!$B$20:$AK$197,AI$6,FALSE)</f>
        <v>5465.7790616998645</v>
      </c>
      <c r="AJ175" s="8">
        <f t="shared" si="68"/>
        <v>412104.09751238476</v>
      </c>
      <c r="AK175" s="8">
        <f t="shared" si="69"/>
        <v>412104.09751238476</v>
      </c>
      <c r="AL175">
        <f t="shared" si="66"/>
        <v>35</v>
      </c>
      <c r="AN175" s="8">
        <f>AJ175-RevReqSumR!W175</f>
        <v>0</v>
      </c>
      <c r="AO175" s="8">
        <f t="shared" si="85"/>
        <v>0</v>
      </c>
      <c r="AP175" s="8">
        <f t="shared" si="86"/>
        <v>0</v>
      </c>
      <c r="AQ175" s="8">
        <f t="shared" si="87"/>
        <v>0</v>
      </c>
      <c r="AR175" s="8">
        <f t="shared" si="88"/>
        <v>8209486.4500000002</v>
      </c>
      <c r="AS175" s="8">
        <v>0</v>
      </c>
      <c r="AU175" s="8">
        <f t="shared" si="89"/>
        <v>605120</v>
      </c>
      <c r="AV175" s="8">
        <f t="shared" si="90"/>
        <v>0</v>
      </c>
      <c r="AW175" s="8">
        <f t="shared" si="91"/>
        <v>8814606.4499999993</v>
      </c>
      <c r="AX175" s="8">
        <f t="shared" si="92"/>
        <v>0</v>
      </c>
      <c r="AZ175" s="8">
        <f t="shared" ref="AZ175:BB194" si="95">($AW175-$AX175)*AZ$5</f>
        <v>4524228.9795592502</v>
      </c>
      <c r="BA175" s="8">
        <f t="shared" si="95"/>
        <v>112016.0187666</v>
      </c>
      <c r="BB175" s="8">
        <f t="shared" si="95"/>
        <v>4178361.4516741494</v>
      </c>
      <c r="BC175" s="8">
        <f t="shared" si="93"/>
        <v>8814606.4499999993</v>
      </c>
      <c r="BD175" s="8">
        <f t="shared" si="94"/>
        <v>0</v>
      </c>
      <c r="BF175" s="8">
        <f t="shared" si="78"/>
        <v>492898.24751238478</v>
      </c>
      <c r="BG175" s="8">
        <f t="shared" si="79"/>
        <v>408301.00906169985</v>
      </c>
      <c r="BH175" s="8">
        <f t="shared" si="80"/>
        <v>0</v>
      </c>
      <c r="BI175" s="8">
        <f t="shared" si="81"/>
        <v>408301.00906169985</v>
      </c>
      <c r="BJ175" s="8">
        <f t="shared" si="82"/>
        <v>84597.238450684934</v>
      </c>
      <c r="BK175" s="8">
        <f t="shared" si="83"/>
        <v>0</v>
      </c>
      <c r="BL175" s="8">
        <f>BU175*WACC!$H$9/12</f>
        <v>24021.080836844409</v>
      </c>
      <c r="BM175" s="8">
        <f t="shared" si="70"/>
        <v>60576.157613840522</v>
      </c>
      <c r="BN175" s="8">
        <f t="shared" si="71"/>
        <v>24887.10859407024</v>
      </c>
      <c r="BO175" s="8">
        <f t="shared" si="72"/>
        <v>35689.049019770282</v>
      </c>
      <c r="BP175" s="8">
        <f>BU175*WACC!$H$10/12</f>
        <v>486.6881996337811</v>
      </c>
      <c r="BQ175" s="8">
        <f t="shared" si="73"/>
        <v>35202.360820136499</v>
      </c>
      <c r="BR175" s="8"/>
      <c r="BS175" s="8">
        <f t="shared" si="74"/>
        <v>84597.238450684934</v>
      </c>
      <c r="BT175" s="8">
        <f t="shared" si="75"/>
        <v>84597.238450684934</v>
      </c>
      <c r="BU175" s="8">
        <f t="shared" si="76"/>
        <v>9136647.5300000012</v>
      </c>
      <c r="BV175" s="8">
        <f>BU175*WACC!$H$11/12</f>
        <v>35189.518151964403</v>
      </c>
      <c r="BW175" s="8">
        <f t="shared" si="77"/>
        <v>-12.842668172095728</v>
      </c>
    </row>
    <row r="176" spans="1:75" hidden="1" outlineLevel="1" x14ac:dyDescent="0.2">
      <c r="A176">
        <f t="shared" si="67"/>
        <v>2022</v>
      </c>
      <c r="B176" s="49">
        <v>44835</v>
      </c>
      <c r="C176" s="205">
        <f>VLOOKUP($B176,[1]RevReqInput!$B$20:$AK$197,C$6,FALSE)</f>
        <v>0</v>
      </c>
      <c r="D176" s="205">
        <f>VLOOKUP($B176,[1]RevReqInput!$B$20:$AK$197,D$6,FALSE)</f>
        <v>0</v>
      </c>
      <c r="E176" s="205">
        <f>VLOOKUP($B176,[1]RevReqInput!$B$20:$AK$197,E$6,FALSE)</f>
        <v>76005.89</v>
      </c>
      <c r="F176" s="205">
        <f>VLOOKUP($B176,[1]RevReqInput!$B$20:$AK$197,F$6,FALSE)</f>
        <v>0</v>
      </c>
      <c r="G176" s="205">
        <f>VLOOKUP($B176,[1]RevReqInput!$B$20:$AK$197,G$6,FALSE)</f>
        <v>0</v>
      </c>
      <c r="H176" s="205">
        <f>VLOOKUP($B176,[1]RevReqInput!$B$20:$AK$197,H$6,FALSE)</f>
        <v>76005.89</v>
      </c>
      <c r="I176" s="205">
        <f>VLOOKUP($B176,[1]RevReqInput!$B$20:$AK$197,I$6,FALSE)</f>
        <v>76005.89</v>
      </c>
      <c r="J176" s="205">
        <f>VLOOKUP($B176,[1]RevReqInput!$B$20:$AK$197,J$6,FALSE)</f>
        <v>0</v>
      </c>
      <c r="K176" s="205">
        <f>VLOOKUP($B176,[1]RevReqInput!$B$20:$AK$197,K$6,FALSE)</f>
        <v>537664.49</v>
      </c>
      <c r="L176" s="205">
        <f>VLOOKUP($B176,[1]RevReqInput!$B$20:$AK$197,L$6,FALSE)</f>
        <v>0</v>
      </c>
      <c r="M176" s="205">
        <f>VLOOKUP($B176,[1]RevReqInput!$B$20:$AK$197,M$6,FALSE)</f>
        <v>76005.89</v>
      </c>
      <c r="N176" s="205">
        <f>VLOOKUP($B176,[1]RevReqInput!$B$20:$AK$197,N$6,FALSE)</f>
        <v>461658.6</v>
      </c>
      <c r="O176" s="205">
        <f>VLOOKUP($B176,[1]RevReqInput!$B$20:$AK$197,O$6,FALSE)</f>
        <v>0</v>
      </c>
      <c r="P176" s="205">
        <f>VLOOKUP($B176,[1]RevReqInput!$B$20:$AK$197,P$6,FALSE)</f>
        <v>7747827.8499999996</v>
      </c>
      <c r="Q176" s="205">
        <f>VLOOKUP($B176,[1]RevReqInput!$B$20:$AK$197,Q$6,FALSE)</f>
        <v>7747827.8499999996</v>
      </c>
      <c r="R176" s="205">
        <f>VLOOKUP($B176,[1]RevReqInput!$B$20:$AK$197,R$6,FALSE)</f>
        <v>175460</v>
      </c>
      <c r="S176" s="205">
        <f>VLOOKUP($B176,[1]RevReqInput!$B$20:$AK$197,S$6,FALSE)</f>
        <v>605120</v>
      </c>
      <c r="T176" s="205">
        <f>VLOOKUP($B176,[1]RevReqInput!$B$20:$AK$197,T$6,FALSE)</f>
        <v>0</v>
      </c>
      <c r="U176" s="205">
        <f>VLOOKUP($B176,[1]RevReqInput!$B$20:$AK$197,U$6,FALSE)</f>
        <v>175460</v>
      </c>
      <c r="V176" s="205">
        <f>VLOOKUP($B176,[1]RevReqInput!$B$20:$AK$197,V$6,FALSE)</f>
        <v>5579.0645643835614</v>
      </c>
      <c r="W176" s="205">
        <f>VLOOKUP($B176,[1]RevReqInput!$B$20:$AK$197,W$6,FALSE)</f>
        <v>1947.4376902196268</v>
      </c>
      <c r="X176" s="205">
        <f>VLOOKUP($B176,[1]RevReqInput!$B$20:$AK$197,X$6,FALSE)</f>
        <v>0</v>
      </c>
      <c r="Y176" s="205">
        <f>VLOOKUP($B176,[1]RevReqInput!$B$20:$AK$197,Y$6,FALSE)</f>
        <v>362204.49</v>
      </c>
      <c r="Z176" s="205">
        <f>VLOOKUP($B176,[1]RevReqInput!$B$20:$AK$197,Z$6,FALSE)</f>
        <v>0</v>
      </c>
      <c r="AA176" s="205">
        <f>VLOOKUP($B176,[1]RevReqInput!$B$20:$AK$197,AA$6,FALSE)</f>
        <v>0</v>
      </c>
      <c r="AB176" s="205">
        <f>VLOOKUP($B176,[1]RevReqInput!$B$20:$AK$197,AB$6,FALSE)</f>
        <v>0</v>
      </c>
      <c r="AC176" s="205">
        <f>VLOOKUP($B176,[1]RevReqInput!$B$20:$AK$197,AC$6,FALSE)</f>
        <v>0</v>
      </c>
      <c r="AD176" s="205">
        <f>VLOOKUP($B176,[1]RevReqInput!$B$20:$AK$197,AD$6,FALSE)</f>
        <v>0</v>
      </c>
      <c r="AE176" s="205">
        <f>VLOOKUP($B176,[1]RevReqInput!$B$20:$AK$197,AE$6,FALSE)</f>
        <v>0</v>
      </c>
      <c r="AF176" s="205">
        <f>VLOOKUP($B176,[1]RevReqInput!$B$20:$AK$197,AF$6,FALSE)</f>
        <v>0</v>
      </c>
      <c r="AG176" s="205">
        <f>VLOOKUP($B176,[1]RevReqInput!$B$20:$AK$197,AG$6,FALSE)</f>
        <v>0</v>
      </c>
      <c r="AH176" s="205">
        <f>VLOOKUP($B176,[1]RevReqInput!$B$20:$AK$197,AH$6,FALSE)</f>
        <v>0</v>
      </c>
      <c r="AI176" s="205">
        <f>VLOOKUP($B176,[1]RevReqInput!$B$20:$AK$197,AI$6,FALSE)</f>
        <v>5629.7524335508606</v>
      </c>
      <c r="AJ176" s="8">
        <f t="shared" si="68"/>
        <v>375360.74468815402</v>
      </c>
      <c r="AK176" s="8">
        <f t="shared" si="69"/>
        <v>375360.74468815402</v>
      </c>
      <c r="AL176">
        <f t="shared" si="66"/>
        <v>35.200000000000003</v>
      </c>
      <c r="AN176" s="8">
        <f>AJ176-RevReqSumR!W176</f>
        <v>0</v>
      </c>
      <c r="AO176" s="8">
        <f t="shared" si="85"/>
        <v>0</v>
      </c>
      <c r="AP176" s="8">
        <f t="shared" si="86"/>
        <v>0</v>
      </c>
      <c r="AQ176" s="8">
        <f t="shared" si="87"/>
        <v>0</v>
      </c>
      <c r="AR176" s="8">
        <f t="shared" si="88"/>
        <v>7747827.8499999996</v>
      </c>
      <c r="AS176" s="8">
        <v>0</v>
      </c>
      <c r="AU176" s="8">
        <f t="shared" si="89"/>
        <v>175460</v>
      </c>
      <c r="AV176" s="8">
        <f t="shared" si="90"/>
        <v>0</v>
      </c>
      <c r="AW176" s="8">
        <f t="shared" si="91"/>
        <v>7923287.8499999996</v>
      </c>
      <c r="AX176" s="8">
        <f t="shared" si="92"/>
        <v>0</v>
      </c>
      <c r="AZ176" s="8">
        <f t="shared" si="95"/>
        <v>4066746.3383302502</v>
      </c>
      <c r="BA176" s="8">
        <f t="shared" si="95"/>
        <v>100689.1419978</v>
      </c>
      <c r="BB176" s="8">
        <f t="shared" si="95"/>
        <v>3755852.3696719497</v>
      </c>
      <c r="BC176" s="8">
        <f t="shared" si="93"/>
        <v>7923287.8499999996</v>
      </c>
      <c r="BD176" s="8">
        <f t="shared" si="94"/>
        <v>0</v>
      </c>
      <c r="BF176" s="8">
        <f t="shared" si="78"/>
        <v>451366.63468815404</v>
      </c>
      <c r="BG176" s="8">
        <f t="shared" si="79"/>
        <v>369781.68012377049</v>
      </c>
      <c r="BH176" s="8">
        <f t="shared" si="80"/>
        <v>0</v>
      </c>
      <c r="BI176" s="8">
        <f t="shared" si="81"/>
        <v>369781.68012377049</v>
      </c>
      <c r="BJ176" s="8">
        <f t="shared" si="82"/>
        <v>81584.954564383544</v>
      </c>
      <c r="BK176" s="8">
        <f t="shared" si="83"/>
        <v>0</v>
      </c>
      <c r="BL176" s="8">
        <f>BU176*WACC!$H$9/12</f>
        <v>23174.405424439097</v>
      </c>
      <c r="BM176" s="8">
        <f t="shared" si="70"/>
        <v>58410.549139944444</v>
      </c>
      <c r="BN176" s="8">
        <f t="shared" si="71"/>
        <v>23997.390008654773</v>
      </c>
      <c r="BO176" s="8">
        <f t="shared" si="72"/>
        <v>34413.159131289671</v>
      </c>
      <c r="BP176" s="8">
        <f>BU176*WACC!$H$10/12</f>
        <v>469.53381199666501</v>
      </c>
      <c r="BQ176" s="8">
        <f t="shared" si="73"/>
        <v>33943.625319293009</v>
      </c>
      <c r="BR176" s="8"/>
      <c r="BS176" s="8">
        <f t="shared" si="74"/>
        <v>81584.954564383544</v>
      </c>
      <c r="BT176" s="8">
        <f t="shared" si="75"/>
        <v>81584.954564383559</v>
      </c>
      <c r="BU176" s="8">
        <f t="shared" si="76"/>
        <v>8814606.4499999993</v>
      </c>
      <c r="BV176" s="8">
        <f>BU176*WACC!$H$11/12</f>
        <v>33949.186794852467</v>
      </c>
      <c r="BW176" s="8">
        <f t="shared" si="77"/>
        <v>5.5614755594579037</v>
      </c>
    </row>
    <row r="177" spans="1:75" hidden="1" outlineLevel="1" x14ac:dyDescent="0.2">
      <c r="A177">
        <f t="shared" si="67"/>
        <v>2022</v>
      </c>
      <c r="B177" s="49">
        <v>44866</v>
      </c>
      <c r="C177" s="205">
        <f>VLOOKUP($B177,[1]RevReqInput!$B$20:$AK$197,C$6,FALSE)</f>
        <v>0</v>
      </c>
      <c r="D177" s="205">
        <f>VLOOKUP($B177,[1]RevReqInput!$B$20:$AK$197,D$6,FALSE)</f>
        <v>0</v>
      </c>
      <c r="E177" s="205">
        <f>VLOOKUP($B177,[1]RevReqInput!$B$20:$AK$197,E$6,FALSE)</f>
        <v>71731.710000000006</v>
      </c>
      <c r="F177" s="205">
        <f>VLOOKUP($B177,[1]RevReqInput!$B$20:$AK$197,F$6,FALSE)</f>
        <v>0</v>
      </c>
      <c r="G177" s="205">
        <f>VLOOKUP($B177,[1]RevReqInput!$B$20:$AK$197,G$6,FALSE)</f>
        <v>0</v>
      </c>
      <c r="H177" s="205">
        <f>VLOOKUP($B177,[1]RevReqInput!$B$20:$AK$197,H$6,FALSE)</f>
        <v>71731.710000000006</v>
      </c>
      <c r="I177" s="205">
        <f>VLOOKUP($B177,[1]RevReqInput!$B$20:$AK$197,I$6,FALSE)</f>
        <v>71731.710000000006</v>
      </c>
      <c r="J177" s="205">
        <f>VLOOKUP($B177,[1]RevReqInput!$B$20:$AK$197,J$6,FALSE)</f>
        <v>0</v>
      </c>
      <c r="K177" s="205">
        <f>VLOOKUP($B177,[1]RevReqInput!$B$20:$AK$197,K$6,FALSE)</f>
        <v>459325</v>
      </c>
      <c r="L177" s="205">
        <f>VLOOKUP($B177,[1]RevReqInput!$B$20:$AK$197,L$6,FALSE)</f>
        <v>0</v>
      </c>
      <c r="M177" s="205">
        <f>VLOOKUP($B177,[1]RevReqInput!$B$20:$AK$197,M$6,FALSE)</f>
        <v>71731.710000000006</v>
      </c>
      <c r="N177" s="205">
        <f>VLOOKUP($B177,[1]RevReqInput!$B$20:$AK$197,N$6,FALSE)</f>
        <v>387593.29000000004</v>
      </c>
      <c r="O177" s="205">
        <f>VLOOKUP($B177,[1]RevReqInput!$B$20:$AK$197,O$6,FALSE)</f>
        <v>0</v>
      </c>
      <c r="P177" s="205">
        <f>VLOOKUP($B177,[1]RevReqInput!$B$20:$AK$197,P$6,FALSE)</f>
        <v>7360234.5599999996</v>
      </c>
      <c r="Q177" s="205">
        <f>VLOOKUP($B177,[1]RevReqInput!$B$20:$AK$197,Q$6,FALSE)</f>
        <v>7360234.5599999996</v>
      </c>
      <c r="R177" s="205">
        <f>VLOOKUP($B177,[1]RevReqInput!$B$20:$AK$197,R$6,FALSE)</f>
        <v>149885</v>
      </c>
      <c r="S177" s="205">
        <f>VLOOKUP($B177,[1]RevReqInput!$B$20:$AK$197,S$6,FALSE)</f>
        <v>0</v>
      </c>
      <c r="T177" s="205">
        <f>VLOOKUP($B177,[1]RevReqInput!$B$20:$AK$197,T$6,FALSE)</f>
        <v>0</v>
      </c>
      <c r="U177" s="205">
        <f>VLOOKUP($B177,[1]RevReqInput!$B$20:$AK$197,U$6,FALSE)</f>
        <v>325345</v>
      </c>
      <c r="V177" s="205">
        <f>VLOOKUP($B177,[1]RevReqInput!$B$20:$AK$197,V$6,FALSE)</f>
        <v>1647.8367219178083</v>
      </c>
      <c r="W177" s="205">
        <f>VLOOKUP($B177,[1]RevReqInput!$B$20:$AK$197,W$6,FALSE)</f>
        <v>0</v>
      </c>
      <c r="X177" s="205">
        <f>VLOOKUP($B177,[1]RevReqInput!$B$20:$AK$197,X$6,FALSE)</f>
        <v>0</v>
      </c>
      <c r="Y177" s="205">
        <f>VLOOKUP($B177,[1]RevReqInput!$B$20:$AK$197,Y$6,FALSE)</f>
        <v>309440</v>
      </c>
      <c r="Z177" s="205">
        <f>VLOOKUP($B177,[1]RevReqInput!$B$20:$AK$197,Z$6,FALSE)</f>
        <v>0</v>
      </c>
      <c r="AA177" s="205">
        <f>VLOOKUP($B177,[1]RevReqInput!$B$20:$AK$197,AA$6,FALSE)</f>
        <v>0</v>
      </c>
      <c r="AB177" s="205">
        <f>VLOOKUP($B177,[1]RevReqInput!$B$20:$AK$197,AB$6,FALSE)</f>
        <v>0</v>
      </c>
      <c r="AC177" s="205">
        <f>VLOOKUP($B177,[1]RevReqInput!$B$20:$AK$197,AC$6,FALSE)</f>
        <v>0</v>
      </c>
      <c r="AD177" s="205">
        <f>VLOOKUP($B177,[1]RevReqInput!$B$20:$AK$197,AD$6,FALSE)</f>
        <v>0</v>
      </c>
      <c r="AE177" s="205">
        <f>VLOOKUP($B177,[1]RevReqInput!$B$20:$AK$197,AE$6,FALSE)</f>
        <v>0</v>
      </c>
      <c r="AF177" s="205">
        <f>VLOOKUP($B177,[1]RevReqInput!$B$20:$AK$197,AF$6,FALSE)</f>
        <v>0</v>
      </c>
      <c r="AG177" s="205">
        <f>VLOOKUP($B177,[1]RevReqInput!$B$20:$AK$197,AG$6,FALSE)</f>
        <v>0</v>
      </c>
      <c r="AH177" s="205">
        <f>VLOOKUP($B177,[1]RevReqInput!$B$20:$AK$197,AH$6,FALSE)</f>
        <v>0</v>
      </c>
      <c r="AI177" s="205">
        <f>VLOOKUP($B177,[1]RevReqInput!$B$20:$AK$197,AI$6,FALSE)</f>
        <v>5629.7524335508606</v>
      </c>
      <c r="AJ177" s="8">
        <f t="shared" si="68"/>
        <v>316717.58915546868</v>
      </c>
      <c r="AK177" s="8">
        <f t="shared" si="69"/>
        <v>316717.58915546862</v>
      </c>
      <c r="AL177">
        <f t="shared" si="66"/>
        <v>35.4</v>
      </c>
      <c r="AN177" s="8">
        <f>AJ177-RevReqSumR!W177</f>
        <v>0</v>
      </c>
      <c r="AO177" s="8">
        <f t="shared" si="85"/>
        <v>0</v>
      </c>
      <c r="AP177" s="8">
        <f t="shared" si="86"/>
        <v>0</v>
      </c>
      <c r="AQ177" s="8">
        <f t="shared" si="87"/>
        <v>0</v>
      </c>
      <c r="AR177" s="8">
        <f t="shared" si="88"/>
        <v>7360234.5599999996</v>
      </c>
      <c r="AS177" s="8">
        <v>0</v>
      </c>
      <c r="AU177" s="8">
        <f t="shared" si="89"/>
        <v>325345</v>
      </c>
      <c r="AV177" s="8">
        <f t="shared" si="90"/>
        <v>0</v>
      </c>
      <c r="AW177" s="8">
        <f t="shared" si="91"/>
        <v>7685579.5599999996</v>
      </c>
      <c r="AX177" s="8">
        <f t="shared" si="92"/>
        <v>0</v>
      </c>
      <c r="AZ177" s="8">
        <f t="shared" si="95"/>
        <v>3944738.9928634004</v>
      </c>
      <c r="BA177" s="8">
        <f t="shared" si="95"/>
        <v>97668.345048479998</v>
      </c>
      <c r="BB177" s="8">
        <f t="shared" si="95"/>
        <v>3643172.2220881195</v>
      </c>
      <c r="BC177" s="8">
        <f t="shared" si="93"/>
        <v>7685579.5600000005</v>
      </c>
      <c r="BD177" s="8">
        <f t="shared" si="94"/>
        <v>0</v>
      </c>
      <c r="BF177" s="8">
        <f t="shared" si="78"/>
        <v>388449.2991554687</v>
      </c>
      <c r="BG177" s="8">
        <f t="shared" si="79"/>
        <v>315069.75243355084</v>
      </c>
      <c r="BH177" s="8">
        <f t="shared" si="80"/>
        <v>0</v>
      </c>
      <c r="BI177" s="8">
        <f t="shared" si="81"/>
        <v>315069.75243355084</v>
      </c>
      <c r="BJ177" s="8">
        <f t="shared" si="82"/>
        <v>73379.546721917868</v>
      </c>
      <c r="BK177" s="8">
        <f t="shared" si="83"/>
        <v>0</v>
      </c>
      <c r="BL177" s="8">
        <f>BU177*WACC!$H$9/12</f>
        <v>20831.047417940299</v>
      </c>
      <c r="BM177" s="8">
        <f t="shared" si="70"/>
        <v>52548.499303977573</v>
      </c>
      <c r="BN177" s="8">
        <f t="shared" si="71"/>
        <v>21589.025454046146</v>
      </c>
      <c r="BO177" s="8">
        <f t="shared" si="72"/>
        <v>30959.473849931426</v>
      </c>
      <c r="BP177" s="8">
        <f>BU177*WACC!$H$10/12</f>
        <v>422.05532020744499</v>
      </c>
      <c r="BQ177" s="8">
        <f t="shared" si="73"/>
        <v>30537.418529723982</v>
      </c>
      <c r="BR177" s="8"/>
      <c r="BS177" s="8">
        <f t="shared" si="74"/>
        <v>73379.546721917868</v>
      </c>
      <c r="BT177" s="8">
        <f t="shared" si="75"/>
        <v>73379.54672191781</v>
      </c>
      <c r="BU177" s="8">
        <f t="shared" si="76"/>
        <v>7923287.8499999996</v>
      </c>
      <c r="BV177" s="8">
        <f>BU177*WACC!$H$11/12</f>
        <v>30516.300503584596</v>
      </c>
      <c r="BW177" s="8">
        <f t="shared" si="77"/>
        <v>-21.11802613938562</v>
      </c>
    </row>
    <row r="178" spans="1:75" hidden="1" outlineLevel="1" x14ac:dyDescent="0.2">
      <c r="A178">
        <f t="shared" si="67"/>
        <v>2022</v>
      </c>
      <c r="B178" s="49">
        <v>44896</v>
      </c>
      <c r="C178" s="205">
        <f>VLOOKUP($B178,[1]RevReqInput!$B$20:$AK$197,C$6,FALSE)</f>
        <v>0</v>
      </c>
      <c r="D178" s="205">
        <f>VLOOKUP($B178,[1]RevReqInput!$B$20:$AK$197,D$6,FALSE)</f>
        <v>0</v>
      </c>
      <c r="E178" s="205">
        <f>VLOOKUP($B178,[1]RevReqInput!$B$20:$AK$197,E$6,FALSE)</f>
        <v>68143.260000000009</v>
      </c>
      <c r="F178" s="205">
        <f>VLOOKUP($B178,[1]RevReqInput!$B$20:$AK$197,F$6,FALSE)</f>
        <v>0</v>
      </c>
      <c r="G178" s="205">
        <f>VLOOKUP($B178,[1]RevReqInput!$B$20:$AK$197,G$6,FALSE)</f>
        <v>0</v>
      </c>
      <c r="H178" s="205">
        <f>VLOOKUP($B178,[1]RevReqInput!$B$20:$AK$197,H$6,FALSE)</f>
        <v>68143.260000000009</v>
      </c>
      <c r="I178" s="205">
        <f>VLOOKUP($B178,[1]RevReqInput!$B$20:$AK$197,I$6,FALSE)</f>
        <v>68143.260000000009</v>
      </c>
      <c r="J178" s="205">
        <f>VLOOKUP($B178,[1]RevReqInput!$B$20:$AK$197,J$6,FALSE)</f>
        <v>0</v>
      </c>
      <c r="K178" s="205">
        <f>VLOOKUP($B178,[1]RevReqInput!$B$20:$AK$197,K$6,FALSE)</f>
        <v>373350</v>
      </c>
      <c r="L178" s="205">
        <f>VLOOKUP($B178,[1]RevReqInput!$B$20:$AK$197,L$6,FALSE)</f>
        <v>0</v>
      </c>
      <c r="M178" s="205">
        <f>VLOOKUP($B178,[1]RevReqInput!$B$20:$AK$197,M$6,FALSE)</f>
        <v>68143.260000000009</v>
      </c>
      <c r="N178" s="205">
        <f>VLOOKUP($B178,[1]RevReqInput!$B$20:$AK$197,N$6,FALSE)</f>
        <v>305206.74</v>
      </c>
      <c r="O178" s="205">
        <f>VLOOKUP($B178,[1]RevReqInput!$B$20:$AK$197,O$6,FALSE)</f>
        <v>0</v>
      </c>
      <c r="P178" s="205">
        <f>VLOOKUP($B178,[1]RevReqInput!$B$20:$AK$197,P$6,FALSE)</f>
        <v>7055027.8200000003</v>
      </c>
      <c r="Q178" s="205">
        <f>VLOOKUP($B178,[1]RevReqInput!$B$20:$AK$197,Q$6,FALSE)</f>
        <v>7055027.8200000003</v>
      </c>
      <c r="R178" s="205">
        <f>VLOOKUP($B178,[1]RevReqInput!$B$20:$AK$197,R$6,FALSE)</f>
        <v>121830</v>
      </c>
      <c r="S178" s="205">
        <f>VLOOKUP($B178,[1]RevReqInput!$B$20:$AK$197,S$6,FALSE)</f>
        <v>0</v>
      </c>
      <c r="T178" s="205">
        <f>VLOOKUP($B178,[1]RevReqInput!$B$20:$AK$197,T$6,FALSE)</f>
        <v>0</v>
      </c>
      <c r="U178" s="205">
        <f>VLOOKUP($B178,[1]RevReqInput!$B$20:$AK$197,U$6,FALSE)</f>
        <v>447175</v>
      </c>
      <c r="V178" s="205">
        <f>VLOOKUP($B178,[1]RevReqInput!$B$20:$AK$197,V$6,FALSE)</f>
        <v>3107.002815068493</v>
      </c>
      <c r="W178" s="205">
        <f>VLOOKUP($B178,[1]RevReqInput!$B$20:$AK$197,W$6,FALSE)</f>
        <v>0</v>
      </c>
      <c r="X178" s="205">
        <f>VLOOKUP($B178,[1]RevReqInput!$B$20:$AK$197,X$6,FALSE)</f>
        <v>0</v>
      </c>
      <c r="Y178" s="205">
        <f>VLOOKUP($B178,[1]RevReqInput!$B$20:$AK$197,Y$6,FALSE)</f>
        <v>251520</v>
      </c>
      <c r="Z178" s="205">
        <f>VLOOKUP($B178,[1]RevReqInput!$B$20:$AK$197,Z$6,FALSE)</f>
        <v>0</v>
      </c>
      <c r="AA178" s="205">
        <f>VLOOKUP($B178,[1]RevReqInput!$B$20:$AK$197,AA$6,FALSE)</f>
        <v>0</v>
      </c>
      <c r="AB178" s="205">
        <f>VLOOKUP($B178,[1]RevReqInput!$B$20:$AK$197,AB$6,FALSE)</f>
        <v>0</v>
      </c>
      <c r="AC178" s="205">
        <f>VLOOKUP($B178,[1]RevReqInput!$B$20:$AK$197,AC$6,FALSE)</f>
        <v>0</v>
      </c>
      <c r="AD178" s="205">
        <f>VLOOKUP($B178,[1]RevReqInput!$B$20:$AK$197,AD$6,FALSE)</f>
        <v>0</v>
      </c>
      <c r="AE178" s="205">
        <f>VLOOKUP($B178,[1]RevReqInput!$B$20:$AK$197,AE$6,FALSE)</f>
        <v>0</v>
      </c>
      <c r="AF178" s="205">
        <f>VLOOKUP($B178,[1]RevReqInput!$B$20:$AK$197,AF$6,FALSE)</f>
        <v>0</v>
      </c>
      <c r="AG178" s="205">
        <f>VLOOKUP($B178,[1]RevReqInput!$B$20:$AK$197,AG$6,FALSE)</f>
        <v>0</v>
      </c>
      <c r="AH178" s="205">
        <f>VLOOKUP($B178,[1]RevReqInput!$B$20:$AK$197,AH$6,FALSE)</f>
        <v>0</v>
      </c>
      <c r="AI178" s="205">
        <f>VLOOKUP($B178,[1]RevReqInput!$B$20:$AK$197,AI$6,FALSE)</f>
        <v>5629.7524335508606</v>
      </c>
      <c r="AJ178" s="8">
        <f t="shared" si="68"/>
        <v>260256.75524861936</v>
      </c>
      <c r="AK178" s="8">
        <f t="shared" si="69"/>
        <v>260256.75524861936</v>
      </c>
      <c r="AL178">
        <f t="shared" si="66"/>
        <v>35.6</v>
      </c>
      <c r="AN178" s="8">
        <f>AJ178-RevReqSumR!W178</f>
        <v>0</v>
      </c>
      <c r="AO178" s="8">
        <f t="shared" si="85"/>
        <v>0</v>
      </c>
      <c r="AP178" s="8">
        <f t="shared" si="86"/>
        <v>0</v>
      </c>
      <c r="AQ178" s="8">
        <f t="shared" si="87"/>
        <v>0</v>
      </c>
      <c r="AR178" s="8">
        <f t="shared" si="88"/>
        <v>7055027.8200000003</v>
      </c>
      <c r="AS178" s="8">
        <v>0</v>
      </c>
      <c r="AU178" s="8">
        <f t="shared" si="89"/>
        <v>447175</v>
      </c>
      <c r="AV178" s="8">
        <f t="shared" si="90"/>
        <v>0</v>
      </c>
      <c r="AW178" s="8">
        <f t="shared" si="91"/>
        <v>7502202.8200000003</v>
      </c>
      <c r="AX178" s="8">
        <f t="shared" si="92"/>
        <v>0</v>
      </c>
      <c r="AZ178" s="8">
        <f t="shared" si="95"/>
        <v>3850618.1304073008</v>
      </c>
      <c r="BA178" s="8">
        <f t="shared" si="95"/>
        <v>95337.993436560006</v>
      </c>
      <c r="BB178" s="8">
        <f t="shared" si="95"/>
        <v>3556246.69615614</v>
      </c>
      <c r="BC178" s="8">
        <f t="shared" si="93"/>
        <v>7502202.8200000003</v>
      </c>
      <c r="BD178" s="8">
        <f t="shared" si="94"/>
        <v>0</v>
      </c>
      <c r="BF178" s="8">
        <f t="shared" si="78"/>
        <v>328400.01524861937</v>
      </c>
      <c r="BG178" s="8">
        <f t="shared" si="79"/>
        <v>257149.75243355086</v>
      </c>
      <c r="BH178" s="8">
        <f t="shared" si="80"/>
        <v>0</v>
      </c>
      <c r="BI178" s="8">
        <f t="shared" si="81"/>
        <v>257149.75243355086</v>
      </c>
      <c r="BJ178" s="8">
        <f t="shared" si="82"/>
        <v>71250.262815068505</v>
      </c>
      <c r="BK178" s="8">
        <f t="shared" si="83"/>
        <v>0</v>
      </c>
      <c r="BL178" s="8">
        <f>BU178*WACC!$H$9/12</f>
        <v>20206.090612839809</v>
      </c>
      <c r="BM178" s="8">
        <f t="shared" si="70"/>
        <v>51044.172202228699</v>
      </c>
      <c r="BN178" s="8">
        <f t="shared" si="71"/>
        <v>20970.98770756364</v>
      </c>
      <c r="BO178" s="8">
        <f t="shared" si="72"/>
        <v>30073.18449466506</v>
      </c>
      <c r="BP178" s="8">
        <f>BU178*WACC!$H$10/12</f>
        <v>409.39314632821197</v>
      </c>
      <c r="BQ178" s="8">
        <f t="shared" si="73"/>
        <v>29663.791348336847</v>
      </c>
      <c r="BR178" s="8"/>
      <c r="BS178" s="8">
        <f t="shared" si="74"/>
        <v>71250.262815068505</v>
      </c>
      <c r="BT178" s="8">
        <f t="shared" si="75"/>
        <v>71250.262815068505</v>
      </c>
      <c r="BU178" s="8">
        <f t="shared" si="76"/>
        <v>7685579.5599999996</v>
      </c>
      <c r="BV178" s="8">
        <f>BU178*WACC!$H$11/12</f>
        <v>29600.774304465973</v>
      </c>
      <c r="BW178" s="8">
        <f t="shared" si="77"/>
        <v>-63.017043870873749</v>
      </c>
    </row>
    <row r="179" spans="1:75" hidden="1" outlineLevel="1" x14ac:dyDescent="0.2">
      <c r="A179">
        <f t="shared" si="67"/>
        <v>2023</v>
      </c>
      <c r="B179" s="49">
        <v>44927</v>
      </c>
      <c r="C179" s="205">
        <f>VLOOKUP($B179,[1]RevReqInput!$B$20:$AK$197,C$6,FALSE)</f>
        <v>0</v>
      </c>
      <c r="D179" s="205">
        <f>VLOOKUP($B179,[1]RevReqInput!$B$20:$AK$197,D$6,FALSE)</f>
        <v>0</v>
      </c>
      <c r="E179" s="205">
        <f>VLOOKUP($B179,[1]RevReqInput!$B$20:$AK$197,E$6,FALSE)</f>
        <v>65317.55</v>
      </c>
      <c r="F179" s="205">
        <f>VLOOKUP($B179,[1]RevReqInput!$B$20:$AK$197,F$6,FALSE)</f>
        <v>0</v>
      </c>
      <c r="G179" s="205">
        <f>VLOOKUP($B179,[1]RevReqInput!$B$20:$AK$197,G$6,FALSE)</f>
        <v>0</v>
      </c>
      <c r="H179" s="205">
        <f>VLOOKUP($B179,[1]RevReqInput!$B$20:$AK$197,H$6,FALSE)</f>
        <v>65317.55</v>
      </c>
      <c r="I179" s="205">
        <f>VLOOKUP($B179,[1]RevReqInput!$B$20:$AK$197,I$6,FALSE)</f>
        <v>65317.55</v>
      </c>
      <c r="J179" s="205">
        <f>VLOOKUP($B179,[1]RevReqInput!$B$20:$AK$197,J$6,FALSE)</f>
        <v>0</v>
      </c>
      <c r="K179" s="205">
        <f>VLOOKUP($B179,[1]RevReqInput!$B$20:$AK$197,K$6,FALSE)</f>
        <v>234650</v>
      </c>
      <c r="L179" s="205">
        <f>VLOOKUP($B179,[1]RevReqInput!$B$20:$AK$197,L$6,FALSE)</f>
        <v>0</v>
      </c>
      <c r="M179" s="205">
        <f>VLOOKUP($B179,[1]RevReqInput!$B$20:$AK$197,M$6,FALSE)</f>
        <v>65317.55</v>
      </c>
      <c r="N179" s="205">
        <f>VLOOKUP($B179,[1]RevReqInput!$B$20:$AK$197,N$6,FALSE)</f>
        <v>169332.44999999998</v>
      </c>
      <c r="O179" s="205">
        <f>VLOOKUP($B179,[1]RevReqInput!$B$20:$AK$197,O$6,FALSE)</f>
        <v>0</v>
      </c>
      <c r="P179" s="205">
        <f>VLOOKUP($B179,[1]RevReqInput!$B$20:$AK$197,P$6,FALSE)</f>
        <v>6885695.3699999992</v>
      </c>
      <c r="Q179" s="205">
        <f>VLOOKUP($B179,[1]RevReqInput!$B$20:$AK$197,Q$6,FALSE)</f>
        <v>6885695.3699999992</v>
      </c>
      <c r="R179" s="205">
        <f>VLOOKUP($B179,[1]RevReqInput!$B$20:$AK$197,R$6,FALSE)</f>
        <v>76570</v>
      </c>
      <c r="S179" s="205">
        <f>VLOOKUP($B179,[1]RevReqInput!$B$20:$AK$197,S$6,FALSE)</f>
        <v>447175</v>
      </c>
      <c r="T179" s="205">
        <f>VLOOKUP($B179,[1]RevReqInput!$B$20:$AK$197,T$6,FALSE)</f>
        <v>0</v>
      </c>
      <c r="U179" s="205">
        <f>VLOOKUP($B179,[1]RevReqInput!$B$20:$AK$197,U$6,FALSE)</f>
        <v>76570</v>
      </c>
      <c r="V179" s="205">
        <f>VLOOKUP($B179,[1]RevReqInput!$B$20:$AK$197,V$6,FALSE)</f>
        <v>4106.6882246575342</v>
      </c>
      <c r="W179" s="205">
        <f>VLOOKUP($B179,[1]RevReqInput!$B$20:$AK$197,W$6,FALSE)</f>
        <v>1858.8348105530501</v>
      </c>
      <c r="X179" s="205">
        <f>VLOOKUP($B179,[1]RevReqInput!$B$20:$AK$197,X$6,FALSE)</f>
        <v>0</v>
      </c>
      <c r="Y179" s="205">
        <f>VLOOKUP($B179,[1]RevReqInput!$B$20:$AK$197,Y$6,FALSE)</f>
        <v>158080</v>
      </c>
      <c r="Z179" s="205">
        <f>VLOOKUP($B179,[1]RevReqInput!$B$20:$AK$197,Z$6,FALSE)</f>
        <v>0</v>
      </c>
      <c r="AA179" s="205">
        <f>VLOOKUP($B179,[1]RevReqInput!$B$20:$AK$197,AA$6,FALSE)</f>
        <v>0</v>
      </c>
      <c r="AB179" s="205">
        <f>VLOOKUP($B179,[1]RevReqInput!$B$20:$AK$197,AB$6,FALSE)</f>
        <v>0</v>
      </c>
      <c r="AC179" s="205">
        <f>VLOOKUP($B179,[1]RevReqInput!$B$20:$AK$197,AC$6,FALSE)</f>
        <v>0</v>
      </c>
      <c r="AD179" s="205">
        <f>VLOOKUP($B179,[1]RevReqInput!$B$20:$AK$197,AD$6,FALSE)</f>
        <v>0</v>
      </c>
      <c r="AE179" s="205">
        <f>VLOOKUP($B179,[1]RevReqInput!$B$20:$AK$197,AE$6,FALSE)</f>
        <v>0</v>
      </c>
      <c r="AF179" s="205">
        <f>VLOOKUP($B179,[1]RevReqInput!$B$20:$AK$197,AF$6,FALSE)</f>
        <v>0</v>
      </c>
      <c r="AG179" s="205">
        <f>VLOOKUP($B179,[1]RevReqInput!$B$20:$AK$197,AG$6,FALSE)</f>
        <v>0</v>
      </c>
      <c r="AH179" s="205">
        <f>VLOOKUP($B179,[1]RevReqInput!$B$20:$AK$197,AH$6,FALSE)</f>
        <v>0</v>
      </c>
      <c r="AI179" s="205">
        <f>VLOOKUP($B179,[1]RevReqInput!$B$20:$AK$197,AI$6,FALSE)</f>
        <v>5629.7524335508606</v>
      </c>
      <c r="AJ179" s="8">
        <f t="shared" si="68"/>
        <v>169675.27546876142</v>
      </c>
      <c r="AK179" s="8">
        <f t="shared" si="69"/>
        <v>169675.27546876145</v>
      </c>
      <c r="AL179">
        <f t="shared" si="66"/>
        <v>35.799999999999997</v>
      </c>
      <c r="AN179" s="8">
        <f>AJ179-RevReqSumR!W179</f>
        <v>0</v>
      </c>
      <c r="AO179" s="8">
        <f t="shared" si="85"/>
        <v>0</v>
      </c>
      <c r="AP179" s="8">
        <f t="shared" si="86"/>
        <v>0</v>
      </c>
      <c r="AQ179" s="8">
        <f t="shared" si="87"/>
        <v>0</v>
      </c>
      <c r="AR179" s="8">
        <f t="shared" si="88"/>
        <v>6885695.3699999992</v>
      </c>
      <c r="AS179" s="8">
        <v>0</v>
      </c>
      <c r="AU179" s="8">
        <f t="shared" si="89"/>
        <v>76570</v>
      </c>
      <c r="AV179" s="8">
        <f t="shared" si="90"/>
        <v>0</v>
      </c>
      <c r="AW179" s="8">
        <f t="shared" si="91"/>
        <v>6962265.3699999992</v>
      </c>
      <c r="AX179" s="8">
        <f t="shared" si="92"/>
        <v>0</v>
      </c>
      <c r="AZ179" s="8">
        <f t="shared" si="95"/>
        <v>3573487.1351330504</v>
      </c>
      <c r="BA179" s="8">
        <f t="shared" si="95"/>
        <v>88476.468321959997</v>
      </c>
      <c r="BB179" s="8">
        <f t="shared" si="95"/>
        <v>3300301.7665449893</v>
      </c>
      <c r="BC179" s="8">
        <f t="shared" si="93"/>
        <v>6962265.3699999992</v>
      </c>
      <c r="BD179" s="8">
        <f t="shared" si="94"/>
        <v>0</v>
      </c>
      <c r="BF179" s="8">
        <f t="shared" si="78"/>
        <v>234992.82546876144</v>
      </c>
      <c r="BG179" s="8">
        <f t="shared" si="79"/>
        <v>165568.58724410392</v>
      </c>
      <c r="BH179" s="8">
        <f t="shared" si="80"/>
        <v>0</v>
      </c>
      <c r="BI179" s="8">
        <f t="shared" si="81"/>
        <v>165568.58724410392</v>
      </c>
      <c r="BJ179" s="8">
        <f t="shared" si="82"/>
        <v>69424.238224657514</v>
      </c>
      <c r="BK179" s="8">
        <f t="shared" si="83"/>
        <v>0</v>
      </c>
      <c r="BL179" s="8">
        <f>BU179*WACC!$H$9/12</f>
        <v>19723.976414970894</v>
      </c>
      <c r="BM179" s="8">
        <f t="shared" si="70"/>
        <v>49700.261809686621</v>
      </c>
      <c r="BN179" s="8">
        <f t="shared" si="71"/>
        <v>20418.855561891651</v>
      </c>
      <c r="BO179" s="8">
        <f t="shared" si="72"/>
        <v>29281.40624779497</v>
      </c>
      <c r="BP179" s="8">
        <f>BU179*WACC!$H$10/12</f>
        <v>399.62508915491406</v>
      </c>
      <c r="BQ179" s="8">
        <f t="shared" si="73"/>
        <v>28881.781158640057</v>
      </c>
      <c r="BR179" s="8"/>
      <c r="BS179" s="8">
        <f t="shared" si="74"/>
        <v>69424.238224657514</v>
      </c>
      <c r="BT179" s="8">
        <f t="shared" si="75"/>
        <v>69424.238224657543</v>
      </c>
      <c r="BU179" s="8">
        <f t="shared" si="76"/>
        <v>7502202.8200000003</v>
      </c>
      <c r="BV179" s="8">
        <f>BU179*WACC!$H$11/12</f>
        <v>28894.504406268639</v>
      </c>
      <c r="BW179" s="8">
        <f t="shared" si="77"/>
        <v>12.723247628582612</v>
      </c>
    </row>
    <row r="180" spans="1:75" hidden="1" outlineLevel="1" x14ac:dyDescent="0.2">
      <c r="A180">
        <f t="shared" si="67"/>
        <v>2023</v>
      </c>
      <c r="B180" s="49">
        <v>44958</v>
      </c>
      <c r="C180" s="205">
        <f>VLOOKUP($B180,[1]RevReqInput!$B$20:$AK$197,C$6,FALSE)</f>
        <v>0</v>
      </c>
      <c r="D180" s="205">
        <f>VLOOKUP($B180,[1]RevReqInput!$B$20:$AK$197,D$6,FALSE)</f>
        <v>0</v>
      </c>
      <c r="E180" s="205">
        <f>VLOOKUP($B180,[1]RevReqInput!$B$20:$AK$197,E$6,FALSE)</f>
        <v>63749.830000000009</v>
      </c>
      <c r="F180" s="205">
        <f>VLOOKUP($B180,[1]RevReqInput!$B$20:$AK$197,F$6,FALSE)</f>
        <v>0</v>
      </c>
      <c r="G180" s="205">
        <f>VLOOKUP($B180,[1]RevReqInput!$B$20:$AK$197,G$6,FALSE)</f>
        <v>0</v>
      </c>
      <c r="H180" s="205">
        <f>VLOOKUP($B180,[1]RevReqInput!$B$20:$AK$197,H$6,FALSE)</f>
        <v>63749.830000000009</v>
      </c>
      <c r="I180" s="205">
        <f>VLOOKUP($B180,[1]RevReqInput!$B$20:$AK$197,I$6,FALSE)</f>
        <v>63749.830000000009</v>
      </c>
      <c r="J180" s="205">
        <f>VLOOKUP($B180,[1]RevReqInput!$B$20:$AK$197,J$6,FALSE)</f>
        <v>0</v>
      </c>
      <c r="K180" s="205">
        <f>VLOOKUP($B180,[1]RevReqInput!$B$20:$AK$197,K$6,FALSE)</f>
        <v>209000</v>
      </c>
      <c r="L180" s="205">
        <f>VLOOKUP($B180,[1]RevReqInput!$B$20:$AK$197,L$6,FALSE)</f>
        <v>0</v>
      </c>
      <c r="M180" s="205">
        <f>VLOOKUP($B180,[1]RevReqInput!$B$20:$AK$197,M$6,FALSE)</f>
        <v>63749.830000000009</v>
      </c>
      <c r="N180" s="205">
        <f>VLOOKUP($B180,[1]RevReqInput!$B$20:$AK$197,N$6,FALSE)</f>
        <v>145250.16999999998</v>
      </c>
      <c r="O180" s="205">
        <f>VLOOKUP($B180,[1]RevReqInput!$B$20:$AK$197,O$6,FALSE)</f>
        <v>0</v>
      </c>
      <c r="P180" s="205">
        <f>VLOOKUP($B180,[1]RevReqInput!$B$20:$AK$197,P$6,FALSE)</f>
        <v>6740445.2000000011</v>
      </c>
      <c r="Q180" s="205">
        <f>VLOOKUP($B180,[1]RevReqInput!$B$20:$AK$197,Q$6,FALSE)</f>
        <v>6740445.2000000011</v>
      </c>
      <c r="R180" s="205">
        <f>VLOOKUP($B180,[1]RevReqInput!$B$20:$AK$197,R$6,FALSE)</f>
        <v>68200</v>
      </c>
      <c r="S180" s="205">
        <f>VLOOKUP($B180,[1]RevReqInput!$B$20:$AK$197,S$6,FALSE)</f>
        <v>0</v>
      </c>
      <c r="T180" s="205">
        <f>VLOOKUP($B180,[1]RevReqInput!$B$20:$AK$197,T$6,FALSE)</f>
        <v>0</v>
      </c>
      <c r="U180" s="205">
        <f>VLOOKUP($B180,[1]RevReqInput!$B$20:$AK$197,U$6,FALSE)</f>
        <v>144770</v>
      </c>
      <c r="V180" s="205">
        <f>VLOOKUP($B180,[1]RevReqInput!$B$20:$AK$197,V$6,FALSE)</f>
        <v>673.34513972602747</v>
      </c>
      <c r="W180" s="205">
        <f>VLOOKUP($B180,[1]RevReqInput!$B$20:$AK$197,W$6,FALSE)</f>
        <v>0</v>
      </c>
      <c r="X180" s="205">
        <f>VLOOKUP($B180,[1]RevReqInput!$B$20:$AK$197,X$6,FALSE)</f>
        <v>0</v>
      </c>
      <c r="Y180" s="205">
        <f>VLOOKUP($B180,[1]RevReqInput!$B$20:$AK$197,Y$6,FALSE)</f>
        <v>140800</v>
      </c>
      <c r="Z180" s="205">
        <f>VLOOKUP($B180,[1]RevReqInput!$B$20:$AK$197,Z$6,FALSE)</f>
        <v>0</v>
      </c>
      <c r="AA180" s="205">
        <f>VLOOKUP($B180,[1]RevReqInput!$B$20:$AK$197,AA$6,FALSE)</f>
        <v>0</v>
      </c>
      <c r="AB180" s="205">
        <f>VLOOKUP($B180,[1]RevReqInput!$B$20:$AK$197,AB$6,FALSE)</f>
        <v>0</v>
      </c>
      <c r="AC180" s="205">
        <f>VLOOKUP($B180,[1]RevReqInput!$B$20:$AK$197,AC$6,FALSE)</f>
        <v>0</v>
      </c>
      <c r="AD180" s="205">
        <f>VLOOKUP($B180,[1]RevReqInput!$B$20:$AK$197,AD$6,FALSE)</f>
        <v>0</v>
      </c>
      <c r="AE180" s="205">
        <f>VLOOKUP($B180,[1]RevReqInput!$B$20:$AK$197,AE$6,FALSE)</f>
        <v>0</v>
      </c>
      <c r="AF180" s="205">
        <f>VLOOKUP($B180,[1]RevReqInput!$B$20:$AK$197,AF$6,FALSE)</f>
        <v>0</v>
      </c>
      <c r="AG180" s="205">
        <f>VLOOKUP($B180,[1]RevReqInput!$B$20:$AK$197,AG$6,FALSE)</f>
        <v>0</v>
      </c>
      <c r="AH180" s="205">
        <f>VLOOKUP($B180,[1]RevReqInput!$B$20:$AK$197,AH$6,FALSE)</f>
        <v>0</v>
      </c>
      <c r="AI180" s="205">
        <f>VLOOKUP($B180,[1]RevReqInput!$B$20:$AK$197,AI$6,FALSE)</f>
        <v>5629.7524335508606</v>
      </c>
      <c r="AJ180" s="8">
        <f t="shared" si="68"/>
        <v>147103.0975732769</v>
      </c>
      <c r="AK180" s="8">
        <f t="shared" si="69"/>
        <v>147103.0975732769</v>
      </c>
      <c r="AL180">
        <f t="shared" si="66"/>
        <v>36</v>
      </c>
      <c r="AN180" s="8">
        <f>AJ180-RevReqSumR!W180</f>
        <v>0</v>
      </c>
      <c r="AO180" s="8">
        <f t="shared" si="85"/>
        <v>0</v>
      </c>
      <c r="AP180" s="8">
        <f t="shared" si="86"/>
        <v>0</v>
      </c>
      <c r="AQ180" s="8">
        <f t="shared" si="87"/>
        <v>0</v>
      </c>
      <c r="AR180" s="8">
        <f t="shared" si="88"/>
        <v>6740445.2000000011</v>
      </c>
      <c r="AS180" s="8">
        <v>0</v>
      </c>
      <c r="AU180" s="8">
        <f t="shared" si="89"/>
        <v>144770</v>
      </c>
      <c r="AV180" s="8">
        <f t="shared" si="90"/>
        <v>0</v>
      </c>
      <c r="AW180" s="8">
        <f t="shared" si="91"/>
        <v>6885215.2000000011</v>
      </c>
      <c r="AX180" s="8">
        <f t="shared" si="92"/>
        <v>0</v>
      </c>
      <c r="AZ180" s="8">
        <f t="shared" si="95"/>
        <v>3533939.9796280013</v>
      </c>
      <c r="BA180" s="8">
        <f t="shared" si="95"/>
        <v>87497.314761600021</v>
      </c>
      <c r="BB180" s="8">
        <f t="shared" si="95"/>
        <v>3263777.9056104003</v>
      </c>
      <c r="BC180" s="8">
        <f t="shared" si="93"/>
        <v>6885215.2000000011</v>
      </c>
      <c r="BD180" s="8">
        <f t="shared" si="94"/>
        <v>0</v>
      </c>
      <c r="BF180" s="8">
        <f t="shared" si="78"/>
        <v>210852.92757327692</v>
      </c>
      <c r="BG180" s="8">
        <f t="shared" si="79"/>
        <v>146429.75243355086</v>
      </c>
      <c r="BH180" s="8">
        <f t="shared" si="80"/>
        <v>0</v>
      </c>
      <c r="BI180" s="8">
        <f t="shared" si="81"/>
        <v>146429.75243355086</v>
      </c>
      <c r="BJ180" s="8">
        <f t="shared" si="82"/>
        <v>64423.175139726052</v>
      </c>
      <c r="BK180" s="8">
        <f t="shared" si="83"/>
        <v>0</v>
      </c>
      <c r="BL180" s="8">
        <f>BU180*WACC!$H$9/12</f>
        <v>18304.43154463379</v>
      </c>
      <c r="BM180" s="8">
        <f t="shared" si="70"/>
        <v>46118.743595092266</v>
      </c>
      <c r="BN180" s="8">
        <f t="shared" si="71"/>
        <v>18947.424618607707</v>
      </c>
      <c r="BO180" s="8">
        <f t="shared" si="72"/>
        <v>27171.318976484559</v>
      </c>
      <c r="BP180" s="8">
        <f>BU180*WACC!$H$10/12</f>
        <v>370.86386304954902</v>
      </c>
      <c r="BQ180" s="8">
        <f t="shared" si="73"/>
        <v>26800.455113435011</v>
      </c>
      <c r="BR180" s="8"/>
      <c r="BS180" s="8">
        <f t="shared" si="74"/>
        <v>64423.175139726052</v>
      </c>
      <c r="BT180" s="8">
        <f t="shared" si="75"/>
        <v>64423.175139726038</v>
      </c>
      <c r="BU180" s="8">
        <f t="shared" si="76"/>
        <v>6962265.3699999992</v>
      </c>
      <c r="BV180" s="8">
        <f>BU180*WACC!$H$11/12</f>
        <v>26814.951853178038</v>
      </c>
      <c r="BW180" s="8">
        <f t="shared" si="77"/>
        <v>14.49673974302641</v>
      </c>
    </row>
    <row r="181" spans="1:75" hidden="1" outlineLevel="1" x14ac:dyDescent="0.2">
      <c r="A181">
        <f t="shared" si="67"/>
        <v>2023</v>
      </c>
      <c r="B181" s="49">
        <v>44986</v>
      </c>
      <c r="C181" s="205">
        <f>VLOOKUP($B181,[1]RevReqInput!$B$20:$AK$197,C$6,FALSE)</f>
        <v>0</v>
      </c>
      <c r="D181" s="205">
        <f>VLOOKUP($B181,[1]RevReqInput!$B$20:$AK$197,D$6,FALSE)</f>
        <v>0</v>
      </c>
      <c r="E181" s="205">
        <f>VLOOKUP($B181,[1]RevReqInput!$B$20:$AK$197,E$6,FALSE)</f>
        <v>62405.05999999999</v>
      </c>
      <c r="F181" s="205">
        <f>VLOOKUP($B181,[1]RevReqInput!$B$20:$AK$197,F$6,FALSE)</f>
        <v>0</v>
      </c>
      <c r="G181" s="205">
        <f>VLOOKUP($B181,[1]RevReqInput!$B$20:$AK$197,G$6,FALSE)</f>
        <v>0</v>
      </c>
      <c r="H181" s="205">
        <f>VLOOKUP($B181,[1]RevReqInput!$B$20:$AK$197,H$6,FALSE)</f>
        <v>62405.05999999999</v>
      </c>
      <c r="I181" s="205">
        <f>VLOOKUP($B181,[1]RevReqInput!$B$20:$AK$197,I$6,FALSE)</f>
        <v>62405.05999999999</v>
      </c>
      <c r="J181" s="205">
        <f>VLOOKUP($B181,[1]RevReqInput!$B$20:$AK$197,J$6,FALSE)</f>
        <v>0</v>
      </c>
      <c r="K181" s="205">
        <f>VLOOKUP($B181,[1]RevReqInput!$B$20:$AK$197,K$6,FALSE)</f>
        <v>257450</v>
      </c>
      <c r="L181" s="205">
        <f>VLOOKUP($B181,[1]RevReqInput!$B$20:$AK$197,L$6,FALSE)</f>
        <v>0</v>
      </c>
      <c r="M181" s="205">
        <f>VLOOKUP($B181,[1]RevReqInput!$B$20:$AK$197,M$6,FALSE)</f>
        <v>62405.05999999999</v>
      </c>
      <c r="N181" s="205">
        <f>VLOOKUP($B181,[1]RevReqInput!$B$20:$AK$197,N$6,FALSE)</f>
        <v>195044.93999999997</v>
      </c>
      <c r="O181" s="205">
        <f>VLOOKUP($B181,[1]RevReqInput!$B$20:$AK$197,O$6,FALSE)</f>
        <v>0</v>
      </c>
      <c r="P181" s="205">
        <f>VLOOKUP($B181,[1]RevReqInput!$B$20:$AK$197,P$6,FALSE)</f>
        <v>6545400.2599999998</v>
      </c>
      <c r="Q181" s="205">
        <f>VLOOKUP($B181,[1]RevReqInput!$B$20:$AK$197,Q$6,FALSE)</f>
        <v>6545400.2599999998</v>
      </c>
      <c r="R181" s="205">
        <f>VLOOKUP($B181,[1]RevReqInput!$B$20:$AK$197,R$6,FALSE)</f>
        <v>84010</v>
      </c>
      <c r="S181" s="205">
        <f>VLOOKUP($B181,[1]RevReqInput!$B$20:$AK$197,S$6,FALSE)</f>
        <v>0</v>
      </c>
      <c r="T181" s="205">
        <f>VLOOKUP($B181,[1]RevReqInput!$B$20:$AK$197,T$6,FALSE)</f>
        <v>0</v>
      </c>
      <c r="U181" s="205">
        <f>VLOOKUP($B181,[1]RevReqInput!$B$20:$AK$197,U$6,FALSE)</f>
        <v>228780</v>
      </c>
      <c r="V181" s="205">
        <f>VLOOKUP($B181,[1]RevReqInput!$B$20:$AK$197,V$6,FALSE)</f>
        <v>1391.6051178082193</v>
      </c>
      <c r="W181" s="205">
        <f>VLOOKUP($B181,[1]RevReqInput!$B$20:$AK$197,W$6,FALSE)</f>
        <v>0</v>
      </c>
      <c r="X181" s="205">
        <f>VLOOKUP($B181,[1]RevReqInput!$B$20:$AK$197,X$6,FALSE)</f>
        <v>0</v>
      </c>
      <c r="Y181" s="205">
        <f>VLOOKUP($B181,[1]RevReqInput!$B$20:$AK$197,Y$6,FALSE)</f>
        <v>173440</v>
      </c>
      <c r="Z181" s="205">
        <f>VLOOKUP($B181,[1]RevReqInput!$B$20:$AK$197,Z$6,FALSE)</f>
        <v>0</v>
      </c>
      <c r="AA181" s="205">
        <f>VLOOKUP($B181,[1]RevReqInput!$B$20:$AK$197,AA$6,FALSE)</f>
        <v>0</v>
      </c>
      <c r="AB181" s="205">
        <f>VLOOKUP($B181,[1]RevReqInput!$B$20:$AK$197,AB$6,FALSE)</f>
        <v>0</v>
      </c>
      <c r="AC181" s="205">
        <f>VLOOKUP($B181,[1]RevReqInput!$B$20:$AK$197,AC$6,FALSE)</f>
        <v>0</v>
      </c>
      <c r="AD181" s="205">
        <f>VLOOKUP($B181,[1]RevReqInput!$B$20:$AK$197,AD$6,FALSE)</f>
        <v>0</v>
      </c>
      <c r="AE181" s="205">
        <f>VLOOKUP($B181,[1]RevReqInput!$B$20:$AK$197,AE$6,FALSE)</f>
        <v>0</v>
      </c>
      <c r="AF181" s="205">
        <f>VLOOKUP($B181,[1]RevReqInput!$B$20:$AK$197,AF$6,FALSE)</f>
        <v>0</v>
      </c>
      <c r="AG181" s="205">
        <f>VLOOKUP($B181,[1]RevReqInput!$B$20:$AK$197,AG$6,FALSE)</f>
        <v>0</v>
      </c>
      <c r="AH181" s="205">
        <f>VLOOKUP($B181,[1]RevReqInput!$B$20:$AK$197,AH$6,FALSE)</f>
        <v>0</v>
      </c>
      <c r="AI181" s="205">
        <f>VLOOKUP($B181,[1]RevReqInput!$B$20:$AK$197,AI$6,FALSE)</f>
        <v>5629.7524335508606</v>
      </c>
      <c r="AJ181" s="8">
        <f t="shared" si="68"/>
        <v>180461.35755135905</v>
      </c>
      <c r="AK181" s="8">
        <f t="shared" si="69"/>
        <v>180461.35755135908</v>
      </c>
      <c r="AL181">
        <f t="shared" si="66"/>
        <v>36.200000000000003</v>
      </c>
      <c r="AN181" s="8">
        <f>AJ181-RevReqSumR!W181</f>
        <v>0</v>
      </c>
      <c r="AO181" s="8">
        <f t="shared" si="85"/>
        <v>0</v>
      </c>
      <c r="AP181" s="8">
        <f t="shared" si="86"/>
        <v>0</v>
      </c>
      <c r="AQ181" s="8">
        <f t="shared" si="87"/>
        <v>0</v>
      </c>
      <c r="AR181" s="8">
        <f t="shared" si="88"/>
        <v>6545400.2599999998</v>
      </c>
      <c r="AS181" s="8">
        <v>0</v>
      </c>
      <c r="AU181" s="8">
        <f t="shared" si="89"/>
        <v>228780</v>
      </c>
      <c r="AV181" s="8">
        <f t="shared" si="90"/>
        <v>0</v>
      </c>
      <c r="AW181" s="8">
        <f t="shared" si="91"/>
        <v>6774180.2599999998</v>
      </c>
      <c r="AX181" s="8">
        <f t="shared" si="92"/>
        <v>0</v>
      </c>
      <c r="AZ181" s="8">
        <f t="shared" si="95"/>
        <v>3476949.6311489004</v>
      </c>
      <c r="BA181" s="8">
        <f t="shared" si="95"/>
        <v>86086.282744080003</v>
      </c>
      <c r="BB181" s="8">
        <f t="shared" si="95"/>
        <v>3211144.3461070196</v>
      </c>
      <c r="BC181" s="8">
        <f t="shared" si="93"/>
        <v>6774180.2599999998</v>
      </c>
      <c r="BD181" s="8">
        <f t="shared" si="94"/>
        <v>0</v>
      </c>
      <c r="BF181" s="8">
        <f t="shared" si="78"/>
        <v>242866.41755135905</v>
      </c>
      <c r="BG181" s="8">
        <f t="shared" si="79"/>
        <v>179069.75243355086</v>
      </c>
      <c r="BH181" s="8">
        <f t="shared" si="80"/>
        <v>0</v>
      </c>
      <c r="BI181" s="8">
        <f t="shared" si="81"/>
        <v>179069.75243355086</v>
      </c>
      <c r="BJ181" s="8">
        <f t="shared" si="82"/>
        <v>63796.665117808181</v>
      </c>
      <c r="BK181" s="8">
        <f t="shared" si="83"/>
        <v>0</v>
      </c>
      <c r="BL181" s="8">
        <f>BU181*WACC!$H$9/12</f>
        <v>18101.859610454936</v>
      </c>
      <c r="BM181" s="8">
        <f t="shared" si="70"/>
        <v>45694.805507353245</v>
      </c>
      <c r="BN181" s="8">
        <f t="shared" si="71"/>
        <v>18773.253894641006</v>
      </c>
      <c r="BO181" s="8">
        <f t="shared" si="72"/>
        <v>26921.551612712239</v>
      </c>
      <c r="BP181" s="8">
        <f>BU181*WACC!$H$10/12</f>
        <v>366.75957770904006</v>
      </c>
      <c r="BQ181" s="8">
        <f t="shared" si="73"/>
        <v>26554.7920350032</v>
      </c>
      <c r="BR181" s="8"/>
      <c r="BS181" s="8">
        <f t="shared" si="74"/>
        <v>63796.665117808181</v>
      </c>
      <c r="BT181" s="8">
        <f t="shared" si="75"/>
        <v>63796.66511780821</v>
      </c>
      <c r="BU181" s="8">
        <f t="shared" si="76"/>
        <v>6885215.2000000011</v>
      </c>
      <c r="BV181" s="8">
        <f>BU181*WACC!$H$11/12</f>
        <v>26518.195483084506</v>
      </c>
      <c r="BW181" s="8">
        <f t="shared" si="77"/>
        <v>-36.596551918693876</v>
      </c>
    </row>
    <row r="182" spans="1:75" hidden="1" outlineLevel="1" x14ac:dyDescent="0.2">
      <c r="A182">
        <f t="shared" si="67"/>
        <v>2023</v>
      </c>
      <c r="B182" s="49">
        <v>45017</v>
      </c>
      <c r="C182" s="205">
        <f>VLOOKUP($B182,[1]RevReqInput!$B$20:$AK$197,C$6,FALSE)</f>
        <v>0</v>
      </c>
      <c r="D182" s="205">
        <f>VLOOKUP($B182,[1]RevReqInput!$B$20:$AK$197,D$6,FALSE)</f>
        <v>0</v>
      </c>
      <c r="E182" s="205">
        <f>VLOOKUP($B182,[1]RevReqInput!$B$20:$AK$197,E$6,FALSE)</f>
        <v>60599.27</v>
      </c>
      <c r="F182" s="205">
        <f>VLOOKUP($B182,[1]RevReqInput!$B$20:$AK$197,F$6,FALSE)</f>
        <v>0</v>
      </c>
      <c r="G182" s="205">
        <f>VLOOKUP($B182,[1]RevReqInput!$B$20:$AK$197,G$6,FALSE)</f>
        <v>0</v>
      </c>
      <c r="H182" s="205">
        <f>VLOOKUP($B182,[1]RevReqInput!$B$20:$AK$197,H$6,FALSE)</f>
        <v>60599.27</v>
      </c>
      <c r="I182" s="205">
        <f>VLOOKUP($B182,[1]RevReqInput!$B$20:$AK$197,I$6,FALSE)</f>
        <v>60599.27</v>
      </c>
      <c r="J182" s="205">
        <f>VLOOKUP($B182,[1]RevReqInput!$B$20:$AK$197,J$6,FALSE)</f>
        <v>0</v>
      </c>
      <c r="K182" s="205">
        <f>VLOOKUP($B182,[1]RevReqInput!$B$20:$AK$197,K$6,FALSE)</f>
        <v>315453.44</v>
      </c>
      <c r="L182" s="205">
        <f>VLOOKUP($B182,[1]RevReqInput!$B$20:$AK$197,L$6,FALSE)</f>
        <v>0</v>
      </c>
      <c r="M182" s="205">
        <f>VLOOKUP($B182,[1]RevReqInput!$B$20:$AK$197,M$6,FALSE)</f>
        <v>60599.27</v>
      </c>
      <c r="N182" s="205">
        <f>VLOOKUP($B182,[1]RevReqInput!$B$20:$AK$197,N$6,FALSE)</f>
        <v>254854.16999999998</v>
      </c>
      <c r="O182" s="205">
        <f>VLOOKUP($B182,[1]RevReqInput!$B$20:$AK$197,O$6,FALSE)</f>
        <v>0</v>
      </c>
      <c r="P182" s="205">
        <f>VLOOKUP($B182,[1]RevReqInput!$B$20:$AK$197,P$6,FALSE)</f>
        <v>6290546.0899999999</v>
      </c>
      <c r="Q182" s="205">
        <f>VLOOKUP($B182,[1]RevReqInput!$B$20:$AK$197,Q$6,FALSE)</f>
        <v>6290546.0899999999</v>
      </c>
      <c r="R182" s="205">
        <f>VLOOKUP($B182,[1]RevReqInput!$B$20:$AK$197,R$6,FALSE)</f>
        <v>102920</v>
      </c>
      <c r="S182" s="205">
        <f>VLOOKUP($B182,[1]RevReqInput!$B$20:$AK$197,S$6,FALSE)</f>
        <v>228780</v>
      </c>
      <c r="T182" s="205">
        <f>VLOOKUP($B182,[1]RevReqInput!$B$20:$AK$197,T$6,FALSE)</f>
        <v>0</v>
      </c>
      <c r="U182" s="205">
        <f>VLOOKUP($B182,[1]RevReqInput!$B$20:$AK$197,U$6,FALSE)</f>
        <v>102920</v>
      </c>
      <c r="V182" s="205">
        <f>VLOOKUP($B182,[1]RevReqInput!$B$20:$AK$197,V$6,FALSE)</f>
        <v>2050.7964219178084</v>
      </c>
      <c r="W182" s="205">
        <f>VLOOKUP($B182,[1]RevReqInput!$B$20:$AK$197,W$6,FALSE)</f>
        <v>1158.9756476429714</v>
      </c>
      <c r="X182" s="205">
        <f>VLOOKUP($B182,[1]RevReqInput!$B$20:$AK$197,X$6,FALSE)</f>
        <v>0</v>
      </c>
      <c r="Y182" s="205">
        <f>VLOOKUP($B182,[1]RevReqInput!$B$20:$AK$197,Y$6,FALSE)</f>
        <v>212480</v>
      </c>
      <c r="Z182" s="205">
        <f>VLOOKUP($B182,[1]RevReqInput!$B$20:$AK$197,Z$6,FALSE)</f>
        <v>0</v>
      </c>
      <c r="AA182" s="205">
        <f>VLOOKUP($B182,[1]RevReqInput!$B$20:$AK$197,AA$6,FALSE)</f>
        <v>0</v>
      </c>
      <c r="AB182" s="205">
        <f>VLOOKUP($B182,[1]RevReqInput!$B$20:$AK$197,AB$6,FALSE)</f>
        <v>0</v>
      </c>
      <c r="AC182" s="205">
        <f>VLOOKUP($B182,[1]RevReqInput!$B$20:$AK$197,AC$6,FALSE)</f>
        <v>0</v>
      </c>
      <c r="AD182" s="205">
        <f>VLOOKUP($B182,[1]RevReqInput!$B$20:$AK$197,AD$6,FALSE)</f>
        <v>0</v>
      </c>
      <c r="AE182" s="205">
        <f>VLOOKUP($B182,[1]RevReqInput!$B$20:$AK$197,AE$6,FALSE)</f>
        <v>0</v>
      </c>
      <c r="AF182" s="205">
        <f>VLOOKUP($B182,[1]RevReqInput!$B$20:$AK$197,AF$6,FALSE)</f>
        <v>0</v>
      </c>
      <c r="AG182" s="205">
        <f>VLOOKUP($B182,[1]RevReqInput!$B$20:$AK$197,AG$6,FALSE)</f>
        <v>0</v>
      </c>
      <c r="AH182" s="205">
        <f>VLOOKUP($B182,[1]RevReqInput!$B$20:$AK$197,AH$6,FALSE)</f>
        <v>0</v>
      </c>
      <c r="AI182" s="205">
        <f>VLOOKUP($B182,[1]RevReqInput!$B$20:$AK$197,AI$6,FALSE)</f>
        <v>5629.7524335508606</v>
      </c>
      <c r="AJ182" s="8">
        <f t="shared" si="68"/>
        <v>221319.52450311161</v>
      </c>
      <c r="AK182" s="8">
        <f t="shared" si="69"/>
        <v>221319.52450311164</v>
      </c>
      <c r="AL182">
        <f t="shared" si="66"/>
        <v>36.4</v>
      </c>
      <c r="AN182" s="8">
        <f>AJ182-RevReqSumR!W182</f>
        <v>0</v>
      </c>
      <c r="AO182" s="8">
        <f t="shared" si="85"/>
        <v>0</v>
      </c>
      <c r="AP182" s="8">
        <f t="shared" si="86"/>
        <v>0</v>
      </c>
      <c r="AQ182" s="8">
        <f t="shared" si="87"/>
        <v>0</v>
      </c>
      <c r="AR182" s="8">
        <f t="shared" si="88"/>
        <v>6290546.0899999999</v>
      </c>
      <c r="AS182" s="8">
        <v>0</v>
      </c>
      <c r="AU182" s="8">
        <f t="shared" si="89"/>
        <v>102920</v>
      </c>
      <c r="AV182" s="8">
        <f t="shared" si="90"/>
        <v>0</v>
      </c>
      <c r="AW182" s="8">
        <f t="shared" si="91"/>
        <v>6393466.0899999999</v>
      </c>
      <c r="AX182" s="8">
        <f t="shared" si="92"/>
        <v>0</v>
      </c>
      <c r="AZ182" s="8">
        <f t="shared" si="95"/>
        <v>3281542.3726838506</v>
      </c>
      <c r="BA182" s="8">
        <f t="shared" si="95"/>
        <v>81248.167071720003</v>
      </c>
      <c r="BB182" s="8">
        <f t="shared" si="95"/>
        <v>3030675.5502444296</v>
      </c>
      <c r="BC182" s="8">
        <f t="shared" si="93"/>
        <v>6393466.0899999999</v>
      </c>
      <c r="BD182" s="8">
        <f t="shared" si="94"/>
        <v>0</v>
      </c>
      <c r="BF182" s="8">
        <f t="shared" si="78"/>
        <v>281918.79450311163</v>
      </c>
      <c r="BG182" s="8">
        <f t="shared" si="79"/>
        <v>219268.72808119384</v>
      </c>
      <c r="BH182" s="8">
        <f t="shared" si="80"/>
        <v>0</v>
      </c>
      <c r="BI182" s="8">
        <f t="shared" si="81"/>
        <v>219268.72808119384</v>
      </c>
      <c r="BJ182" s="8">
        <f t="shared" si="82"/>
        <v>62650.066421917785</v>
      </c>
      <c r="BK182" s="8">
        <f t="shared" si="83"/>
        <v>0</v>
      </c>
      <c r="BL182" s="8">
        <f>BU182*WACC!$H$9/12</f>
        <v>17809.938612003745</v>
      </c>
      <c r="BM182" s="8">
        <f t="shared" si="70"/>
        <v>44840.12780991404</v>
      </c>
      <c r="BN182" s="8">
        <f t="shared" si="71"/>
        <v>18422.118109425082</v>
      </c>
      <c r="BO182" s="8">
        <f t="shared" si="72"/>
        <v>26418.009700488958</v>
      </c>
      <c r="BP182" s="8">
        <f>BU182*WACC!$H$10/12</f>
        <v>360.84500183560203</v>
      </c>
      <c r="BQ182" s="8">
        <f t="shared" si="73"/>
        <v>26057.164698653356</v>
      </c>
      <c r="BR182" s="8"/>
      <c r="BS182" s="8">
        <f t="shared" si="74"/>
        <v>62650.066421917785</v>
      </c>
      <c r="BT182" s="8">
        <f t="shared" si="75"/>
        <v>62650.066421917807</v>
      </c>
      <c r="BU182" s="8">
        <f t="shared" si="76"/>
        <v>6774180.2599999998</v>
      </c>
      <c r="BV182" s="8">
        <f>BU182*WACC!$H$11/12</f>
        <v>26090.547812119537</v>
      </c>
      <c r="BW182" s="8">
        <f t="shared" si="77"/>
        <v>33.383113466181385</v>
      </c>
    </row>
    <row r="183" spans="1:75" hidden="1" outlineLevel="1" x14ac:dyDescent="0.2">
      <c r="A183">
        <f t="shared" si="67"/>
        <v>2023</v>
      </c>
      <c r="B183" s="49">
        <v>45047</v>
      </c>
      <c r="C183" s="205">
        <f>VLOOKUP($B183,[1]RevReqInput!$B$20:$AK$197,C$6,FALSE)</f>
        <v>0</v>
      </c>
      <c r="D183" s="205">
        <f>VLOOKUP($B183,[1]RevReqInput!$B$20:$AK$197,D$6,FALSE)</f>
        <v>0</v>
      </c>
      <c r="E183" s="205">
        <f>VLOOKUP($B183,[1]RevReqInput!$B$20:$AK$197,E$6,FALSE)</f>
        <v>58239.760000000017</v>
      </c>
      <c r="F183" s="205">
        <f>VLOOKUP($B183,[1]RevReqInput!$B$20:$AK$197,F$6,FALSE)</f>
        <v>0</v>
      </c>
      <c r="G183" s="205">
        <f>VLOOKUP($B183,[1]RevReqInput!$B$20:$AK$197,G$6,FALSE)</f>
        <v>0</v>
      </c>
      <c r="H183" s="205">
        <f>VLOOKUP($B183,[1]RevReqInput!$B$20:$AK$197,H$6,FALSE)</f>
        <v>58239.760000000017</v>
      </c>
      <c r="I183" s="205">
        <f>VLOOKUP($B183,[1]RevReqInput!$B$20:$AK$197,I$6,FALSE)</f>
        <v>58239.760000000017</v>
      </c>
      <c r="J183" s="205">
        <f>VLOOKUP($B183,[1]RevReqInput!$B$20:$AK$197,J$6,FALSE)</f>
        <v>0</v>
      </c>
      <c r="K183" s="205">
        <f>VLOOKUP($B183,[1]RevReqInput!$B$20:$AK$197,K$6,FALSE)</f>
        <v>436050</v>
      </c>
      <c r="L183" s="205">
        <f>VLOOKUP($B183,[1]RevReqInput!$B$20:$AK$197,L$6,FALSE)</f>
        <v>0</v>
      </c>
      <c r="M183" s="205">
        <f>VLOOKUP($B183,[1]RevReqInput!$B$20:$AK$197,M$6,FALSE)</f>
        <v>58239.760000000017</v>
      </c>
      <c r="N183" s="205">
        <f>VLOOKUP($B183,[1]RevReqInput!$B$20:$AK$197,N$6,FALSE)</f>
        <v>377810.24000000005</v>
      </c>
      <c r="O183" s="205">
        <f>VLOOKUP($B183,[1]RevReqInput!$B$20:$AK$197,O$6,FALSE)</f>
        <v>0</v>
      </c>
      <c r="P183" s="205">
        <f>VLOOKUP($B183,[1]RevReqInput!$B$20:$AK$197,P$6,FALSE)</f>
        <v>5912735.8499999996</v>
      </c>
      <c r="Q183" s="205">
        <f>VLOOKUP($B183,[1]RevReqInput!$B$20:$AK$197,Q$6,FALSE)</f>
        <v>5912735.8499999996</v>
      </c>
      <c r="R183" s="205">
        <f>VLOOKUP($B183,[1]RevReqInput!$B$20:$AK$197,R$6,FALSE)</f>
        <v>142290</v>
      </c>
      <c r="S183" s="205">
        <f>VLOOKUP($B183,[1]RevReqInput!$B$20:$AK$197,S$6,FALSE)</f>
        <v>0</v>
      </c>
      <c r="T183" s="205">
        <f>VLOOKUP($B183,[1]RevReqInput!$B$20:$AK$197,T$6,FALSE)</f>
        <v>0</v>
      </c>
      <c r="U183" s="205">
        <f>VLOOKUP($B183,[1]RevReqInput!$B$20:$AK$197,U$6,FALSE)</f>
        <v>245210</v>
      </c>
      <c r="V183" s="205">
        <f>VLOOKUP($B183,[1]RevReqInput!$B$20:$AK$197,V$6,FALSE)</f>
        <v>1014.4525780821917</v>
      </c>
      <c r="W183" s="205">
        <f>VLOOKUP($B183,[1]RevReqInput!$B$20:$AK$197,W$6,FALSE)</f>
        <v>0</v>
      </c>
      <c r="X183" s="205">
        <f>VLOOKUP($B183,[1]RevReqInput!$B$20:$AK$197,X$6,FALSE)</f>
        <v>0</v>
      </c>
      <c r="Y183" s="205">
        <f>VLOOKUP($B183,[1]RevReqInput!$B$20:$AK$197,Y$6,FALSE)</f>
        <v>293760</v>
      </c>
      <c r="Z183" s="205">
        <f>VLOOKUP($B183,[1]RevReqInput!$B$20:$AK$197,Z$6,FALSE)</f>
        <v>0</v>
      </c>
      <c r="AA183" s="205">
        <f>VLOOKUP($B183,[1]RevReqInput!$B$20:$AK$197,AA$6,FALSE)</f>
        <v>0</v>
      </c>
      <c r="AB183" s="205">
        <f>VLOOKUP($B183,[1]RevReqInput!$B$20:$AK$197,AB$6,FALSE)</f>
        <v>0</v>
      </c>
      <c r="AC183" s="205">
        <f>VLOOKUP($B183,[1]RevReqInput!$B$20:$AK$197,AC$6,FALSE)</f>
        <v>0</v>
      </c>
      <c r="AD183" s="205">
        <f>VLOOKUP($B183,[1]RevReqInput!$B$20:$AK$197,AD$6,FALSE)</f>
        <v>0</v>
      </c>
      <c r="AE183" s="205">
        <f>VLOOKUP($B183,[1]RevReqInput!$B$20:$AK$197,AE$6,FALSE)</f>
        <v>0</v>
      </c>
      <c r="AF183" s="205">
        <f>VLOOKUP($B183,[1]RevReqInput!$B$20:$AK$197,AF$6,FALSE)</f>
        <v>0</v>
      </c>
      <c r="AG183" s="205">
        <f>VLOOKUP($B183,[1]RevReqInput!$B$20:$AK$197,AG$6,FALSE)</f>
        <v>0</v>
      </c>
      <c r="AH183" s="205">
        <f>VLOOKUP($B183,[1]RevReqInput!$B$20:$AK$197,AH$6,FALSE)</f>
        <v>0</v>
      </c>
      <c r="AI183" s="205">
        <f>VLOOKUP($B183,[1]RevReqInput!$B$20:$AK$197,AI$6,FALSE)</f>
        <v>5629.7524335508606</v>
      </c>
      <c r="AJ183" s="8">
        <f t="shared" si="68"/>
        <v>300404.20501163311</v>
      </c>
      <c r="AK183" s="8">
        <f t="shared" si="69"/>
        <v>300404.20501163305</v>
      </c>
      <c r="AL183">
        <f t="shared" si="66"/>
        <v>36.6</v>
      </c>
      <c r="AN183" s="8">
        <f>AJ183-RevReqSumR!W183</f>
        <v>0</v>
      </c>
      <c r="AO183" s="8">
        <f t="shared" si="85"/>
        <v>0</v>
      </c>
      <c r="AP183" s="8">
        <f t="shared" si="86"/>
        <v>0</v>
      </c>
      <c r="AQ183" s="8">
        <f t="shared" si="87"/>
        <v>0</v>
      </c>
      <c r="AR183" s="8">
        <f t="shared" si="88"/>
        <v>5912735.8499999996</v>
      </c>
      <c r="AS183" s="8">
        <v>0</v>
      </c>
      <c r="AU183" s="8">
        <f t="shared" si="89"/>
        <v>245210</v>
      </c>
      <c r="AV183" s="8">
        <f t="shared" si="90"/>
        <v>0</v>
      </c>
      <c r="AW183" s="8">
        <f t="shared" si="91"/>
        <v>6157945.8499999996</v>
      </c>
      <c r="AX183" s="8">
        <f t="shared" si="92"/>
        <v>0</v>
      </c>
      <c r="AZ183" s="8">
        <f t="shared" si="95"/>
        <v>3160658.0767002502</v>
      </c>
      <c r="BA183" s="8">
        <f t="shared" si="95"/>
        <v>78255.175861800002</v>
      </c>
      <c r="BB183" s="8">
        <f t="shared" si="95"/>
        <v>2919032.5974379499</v>
      </c>
      <c r="BC183" s="8">
        <f t="shared" si="93"/>
        <v>6157945.8499999996</v>
      </c>
      <c r="BD183" s="8">
        <f t="shared" si="94"/>
        <v>0</v>
      </c>
      <c r="BF183" s="8">
        <f t="shared" si="78"/>
        <v>358643.96501163312</v>
      </c>
      <c r="BG183" s="8">
        <f t="shared" si="79"/>
        <v>299389.75243355084</v>
      </c>
      <c r="BH183" s="8">
        <f t="shared" si="80"/>
        <v>0</v>
      </c>
      <c r="BI183" s="8">
        <f t="shared" si="81"/>
        <v>299389.75243355084</v>
      </c>
      <c r="BJ183" s="8">
        <f t="shared" si="82"/>
        <v>59254.212578082283</v>
      </c>
      <c r="BK183" s="8">
        <f t="shared" si="83"/>
        <v>0</v>
      </c>
      <c r="BL183" s="8">
        <f>BU183*WACC!$H$9/12</f>
        <v>16809.006287179553</v>
      </c>
      <c r="BM183" s="8">
        <f t="shared" si="70"/>
        <v>42445.20629090273</v>
      </c>
      <c r="BN183" s="8">
        <f t="shared" si="71"/>
        <v>17438.188552554479</v>
      </c>
      <c r="BO183" s="8">
        <f t="shared" si="72"/>
        <v>25007.017738348251</v>
      </c>
      <c r="BP183" s="8">
        <f>BU183*WACC!$H$10/12</f>
        <v>340.56523364229298</v>
      </c>
      <c r="BQ183" s="8">
        <f t="shared" si="73"/>
        <v>24666.452504705958</v>
      </c>
      <c r="BR183" s="8"/>
      <c r="BS183" s="8">
        <f t="shared" si="74"/>
        <v>59254.212578082283</v>
      </c>
      <c r="BT183" s="8">
        <f t="shared" si="75"/>
        <v>59254.21257808221</v>
      </c>
      <c r="BU183" s="8">
        <f t="shared" si="76"/>
        <v>6393466.0899999999</v>
      </c>
      <c r="BV183" s="8">
        <f>BU183*WACC!$H$11/12</f>
        <v>24624.238845735992</v>
      </c>
      <c r="BW183" s="8">
        <f t="shared" si="77"/>
        <v>-42.213658969965763</v>
      </c>
    </row>
    <row r="184" spans="1:75" hidden="1" outlineLevel="1" x14ac:dyDescent="0.2">
      <c r="A184">
        <f t="shared" si="67"/>
        <v>2023</v>
      </c>
      <c r="B184" s="49">
        <v>45078</v>
      </c>
      <c r="C184" s="205">
        <f>VLOOKUP($B184,[1]RevReqInput!$B$20:$AK$197,C$6,FALSE)</f>
        <v>0</v>
      </c>
      <c r="D184" s="205">
        <f>VLOOKUP($B184,[1]RevReqInput!$B$20:$AK$197,D$6,FALSE)</f>
        <v>0</v>
      </c>
      <c r="E184" s="205">
        <f>VLOOKUP($B184,[1]RevReqInput!$B$20:$AK$197,E$6,FALSE)</f>
        <v>54741.9</v>
      </c>
      <c r="F184" s="205">
        <f>VLOOKUP($B184,[1]RevReqInput!$B$20:$AK$197,F$6,FALSE)</f>
        <v>0</v>
      </c>
      <c r="G184" s="205">
        <f>VLOOKUP($B184,[1]RevReqInput!$B$20:$AK$197,G$6,FALSE)</f>
        <v>0</v>
      </c>
      <c r="H184" s="205">
        <f>VLOOKUP($B184,[1]RevReqInput!$B$20:$AK$197,H$6,FALSE)</f>
        <v>54741.9</v>
      </c>
      <c r="I184" s="205">
        <f>VLOOKUP($B184,[1]RevReqInput!$B$20:$AK$197,I$6,FALSE)</f>
        <v>54741.9</v>
      </c>
      <c r="J184" s="205">
        <f>VLOOKUP($B184,[1]RevReqInput!$B$20:$AK$197,J$6,FALSE)</f>
        <v>0</v>
      </c>
      <c r="K184" s="205">
        <f>VLOOKUP($B184,[1]RevReqInput!$B$20:$AK$197,K$6,FALSE)</f>
        <v>487825</v>
      </c>
      <c r="L184" s="205">
        <f>VLOOKUP($B184,[1]RevReqInput!$B$20:$AK$197,L$6,FALSE)</f>
        <v>0</v>
      </c>
      <c r="M184" s="205">
        <f>VLOOKUP($B184,[1]RevReqInput!$B$20:$AK$197,M$6,FALSE)</f>
        <v>54741.9</v>
      </c>
      <c r="N184" s="205">
        <f>VLOOKUP($B184,[1]RevReqInput!$B$20:$AK$197,N$6,FALSE)</f>
        <v>433083.10000000003</v>
      </c>
      <c r="O184" s="205">
        <f>VLOOKUP($B184,[1]RevReqInput!$B$20:$AK$197,O$6,FALSE)</f>
        <v>0</v>
      </c>
      <c r="P184" s="205">
        <f>VLOOKUP($B184,[1]RevReqInput!$B$20:$AK$197,P$6,FALSE)</f>
        <v>5479652.75</v>
      </c>
      <c r="Q184" s="205">
        <f>VLOOKUP($B184,[1]RevReqInput!$B$20:$AK$197,Q$6,FALSE)</f>
        <v>5479652.75</v>
      </c>
      <c r="R184" s="205">
        <f>VLOOKUP($B184,[1]RevReqInput!$B$20:$AK$197,R$6,FALSE)</f>
        <v>159185</v>
      </c>
      <c r="S184" s="205">
        <f>VLOOKUP($B184,[1]RevReqInput!$B$20:$AK$197,S$6,FALSE)</f>
        <v>0</v>
      </c>
      <c r="T184" s="205">
        <f>VLOOKUP($B184,[1]RevReqInput!$B$20:$AK$197,T$6,FALSE)</f>
        <v>0</v>
      </c>
      <c r="U184" s="205">
        <f>VLOOKUP($B184,[1]RevReqInput!$B$20:$AK$197,U$6,FALSE)</f>
        <v>404395</v>
      </c>
      <c r="V184" s="205">
        <f>VLOOKUP($B184,[1]RevReqInput!$B$20:$AK$197,V$6,FALSE)</f>
        <v>2287.5900917808221</v>
      </c>
      <c r="W184" s="205">
        <f>VLOOKUP($B184,[1]RevReqInput!$B$20:$AK$197,W$6,FALSE)</f>
        <v>0</v>
      </c>
      <c r="X184" s="205">
        <f>VLOOKUP($B184,[1]RevReqInput!$B$20:$AK$197,X$6,FALSE)</f>
        <v>0</v>
      </c>
      <c r="Y184" s="205">
        <f>VLOOKUP($B184,[1]RevReqInput!$B$20:$AK$197,Y$6,FALSE)</f>
        <v>328640</v>
      </c>
      <c r="Z184" s="205">
        <f>VLOOKUP($B184,[1]RevReqInput!$B$20:$AK$197,Z$6,FALSE)</f>
        <v>0</v>
      </c>
      <c r="AA184" s="205">
        <f>VLOOKUP($B184,[1]RevReqInput!$B$20:$AK$197,AA$6,FALSE)</f>
        <v>0</v>
      </c>
      <c r="AB184" s="205">
        <f>VLOOKUP($B184,[1]RevReqInput!$B$20:$AK$197,AB$6,FALSE)</f>
        <v>0</v>
      </c>
      <c r="AC184" s="205">
        <f>VLOOKUP($B184,[1]RevReqInput!$B$20:$AK$197,AC$6,FALSE)</f>
        <v>0</v>
      </c>
      <c r="AD184" s="205">
        <f>VLOOKUP($B184,[1]RevReqInput!$B$20:$AK$197,AD$6,FALSE)</f>
        <v>0</v>
      </c>
      <c r="AE184" s="205">
        <f>VLOOKUP($B184,[1]RevReqInput!$B$20:$AK$197,AE$6,FALSE)</f>
        <v>0</v>
      </c>
      <c r="AF184" s="205">
        <f>VLOOKUP($B184,[1]RevReqInput!$B$20:$AK$197,AF$6,FALSE)</f>
        <v>0</v>
      </c>
      <c r="AG184" s="205">
        <f>VLOOKUP($B184,[1]RevReqInput!$B$20:$AK$197,AG$6,FALSE)</f>
        <v>0</v>
      </c>
      <c r="AH184" s="205">
        <f>VLOOKUP($B184,[1]RevReqInput!$B$20:$AK$197,AH$6,FALSE)</f>
        <v>0</v>
      </c>
      <c r="AI184" s="205">
        <f>VLOOKUP($B184,[1]RevReqInput!$B$20:$AK$197,AI$6,FALSE)</f>
        <v>5629.7524335508606</v>
      </c>
      <c r="AJ184" s="8">
        <f t="shared" si="68"/>
        <v>336557.34252533171</v>
      </c>
      <c r="AK184" s="8">
        <f t="shared" si="69"/>
        <v>336557.34252533165</v>
      </c>
      <c r="AL184">
        <f t="shared" si="66"/>
        <v>36.799999999999997</v>
      </c>
      <c r="AN184" s="8">
        <f>AJ184-RevReqSumR!W184</f>
        <v>0</v>
      </c>
      <c r="AO184" s="8">
        <f t="shared" si="85"/>
        <v>0</v>
      </c>
      <c r="AP184" s="8">
        <f t="shared" si="86"/>
        <v>0</v>
      </c>
      <c r="AQ184" s="8">
        <f t="shared" si="87"/>
        <v>0</v>
      </c>
      <c r="AR184" s="8">
        <f t="shared" si="88"/>
        <v>5479652.75</v>
      </c>
      <c r="AS184" s="8">
        <v>0</v>
      </c>
      <c r="AU184" s="8">
        <f t="shared" si="89"/>
        <v>404395</v>
      </c>
      <c r="AV184" s="8">
        <f t="shared" si="90"/>
        <v>0</v>
      </c>
      <c r="AW184" s="8">
        <f t="shared" si="91"/>
        <v>5884047.75</v>
      </c>
      <c r="AX184" s="8">
        <f t="shared" si="92"/>
        <v>0</v>
      </c>
      <c r="AZ184" s="8">
        <f t="shared" si="95"/>
        <v>3020075.7684037504</v>
      </c>
      <c r="BA184" s="8">
        <f t="shared" si="95"/>
        <v>74774.478807000007</v>
      </c>
      <c r="BB184" s="8">
        <f t="shared" si="95"/>
        <v>2789197.5027892496</v>
      </c>
      <c r="BC184" s="8">
        <f t="shared" si="93"/>
        <v>5884047.75</v>
      </c>
      <c r="BD184" s="8">
        <f t="shared" si="94"/>
        <v>0</v>
      </c>
      <c r="BF184" s="8">
        <f t="shared" si="78"/>
        <v>391299.24252533173</v>
      </c>
      <c r="BG184" s="8">
        <f t="shared" si="79"/>
        <v>334269.75243355084</v>
      </c>
      <c r="BH184" s="8">
        <f t="shared" si="80"/>
        <v>0</v>
      </c>
      <c r="BI184" s="8">
        <f t="shared" si="81"/>
        <v>334269.75243355084</v>
      </c>
      <c r="BJ184" s="8">
        <f t="shared" si="82"/>
        <v>57029.490091780899</v>
      </c>
      <c r="BK184" s="8">
        <f t="shared" si="83"/>
        <v>0</v>
      </c>
      <c r="BL184" s="8">
        <f>BU184*WACC!$H$9/12</f>
        <v>16189.802065370966</v>
      </c>
      <c r="BM184" s="8">
        <f t="shared" si="70"/>
        <v>40839.688026409931</v>
      </c>
      <c r="BN184" s="8">
        <f t="shared" si="71"/>
        <v>16778.577428770255</v>
      </c>
      <c r="BO184" s="8">
        <f t="shared" si="72"/>
        <v>24061.110597639676</v>
      </c>
      <c r="BP184" s="8">
        <f>BU184*WACC!$H$10/12</f>
        <v>328.01961215404498</v>
      </c>
      <c r="BQ184" s="8">
        <f t="shared" si="73"/>
        <v>23733.090985485629</v>
      </c>
      <c r="BR184" s="8"/>
      <c r="BS184" s="8">
        <f t="shared" si="74"/>
        <v>57029.490091780899</v>
      </c>
      <c r="BT184" s="8">
        <f t="shared" si="75"/>
        <v>57029.490091780826</v>
      </c>
      <c r="BU184" s="8">
        <f t="shared" si="76"/>
        <v>6157945.8499999996</v>
      </c>
      <c r="BV184" s="8">
        <f>BU184*WACC!$H$11/12</f>
        <v>23717.139854183344</v>
      </c>
      <c r="BW184" s="8">
        <f t="shared" si="77"/>
        <v>-15.951131302284921</v>
      </c>
    </row>
    <row r="185" spans="1:75" hidden="1" outlineLevel="1" x14ac:dyDescent="0.2">
      <c r="A185">
        <f t="shared" si="67"/>
        <v>2023</v>
      </c>
      <c r="B185" s="49">
        <v>45108</v>
      </c>
      <c r="C185" s="205">
        <f>VLOOKUP($B185,[1]RevReqInput!$B$20:$AK$197,C$6,FALSE)</f>
        <v>0</v>
      </c>
      <c r="D185" s="205">
        <f>VLOOKUP($B185,[1]RevReqInput!$B$20:$AK$197,D$6,FALSE)</f>
        <v>0</v>
      </c>
      <c r="E185" s="205">
        <f>VLOOKUP($B185,[1]RevReqInput!$B$20:$AK$197,E$6,FALSE)</f>
        <v>50732.26</v>
      </c>
      <c r="F185" s="205">
        <f>VLOOKUP($B185,[1]RevReqInput!$B$20:$AK$197,F$6,FALSE)</f>
        <v>0</v>
      </c>
      <c r="G185" s="205">
        <f>VLOOKUP($B185,[1]RevReqInput!$B$20:$AK$197,G$6,FALSE)</f>
        <v>0</v>
      </c>
      <c r="H185" s="205">
        <f>VLOOKUP($B185,[1]RevReqInput!$B$20:$AK$197,H$6,FALSE)</f>
        <v>50732.26</v>
      </c>
      <c r="I185" s="205">
        <f>VLOOKUP($B185,[1]RevReqInput!$B$20:$AK$197,I$6,FALSE)</f>
        <v>50732.26</v>
      </c>
      <c r="J185" s="205">
        <f>VLOOKUP($B185,[1]RevReqInput!$B$20:$AK$197,J$6,FALSE)</f>
        <v>0</v>
      </c>
      <c r="K185" s="205">
        <f>VLOOKUP($B185,[1]RevReqInput!$B$20:$AK$197,K$6,FALSE)</f>
        <v>582825</v>
      </c>
      <c r="L185" s="205">
        <f>VLOOKUP($B185,[1]RevReqInput!$B$20:$AK$197,L$6,FALSE)</f>
        <v>0</v>
      </c>
      <c r="M185" s="205">
        <f>VLOOKUP($B185,[1]RevReqInput!$B$20:$AK$197,M$6,FALSE)</f>
        <v>50732.26</v>
      </c>
      <c r="N185" s="205">
        <f>VLOOKUP($B185,[1]RevReqInput!$B$20:$AK$197,N$6,FALSE)</f>
        <v>532092.74</v>
      </c>
      <c r="O185" s="205">
        <f>VLOOKUP($B185,[1]RevReqInput!$B$20:$AK$197,O$6,FALSE)</f>
        <v>0</v>
      </c>
      <c r="P185" s="205">
        <f>VLOOKUP($B185,[1]RevReqInput!$B$20:$AK$197,P$6,FALSE)</f>
        <v>4947560.0100000007</v>
      </c>
      <c r="Q185" s="205">
        <f>VLOOKUP($B185,[1]RevReqInput!$B$20:$AK$197,Q$6,FALSE)</f>
        <v>4947560.0100000007</v>
      </c>
      <c r="R185" s="205">
        <f>VLOOKUP($B185,[1]RevReqInput!$B$20:$AK$197,R$6,FALSE)</f>
        <v>190185</v>
      </c>
      <c r="S185" s="205">
        <f>VLOOKUP($B185,[1]RevReqInput!$B$20:$AK$197,S$6,FALSE)</f>
        <v>404395</v>
      </c>
      <c r="T185" s="205">
        <f>VLOOKUP($B185,[1]RevReqInput!$B$20:$AK$197,T$6,FALSE)</f>
        <v>0</v>
      </c>
      <c r="U185" s="205">
        <f>VLOOKUP($B185,[1]RevReqInput!$B$20:$AK$197,U$6,FALSE)</f>
        <v>190185</v>
      </c>
      <c r="V185" s="205">
        <f>VLOOKUP($B185,[1]RevReqInput!$B$20:$AK$197,V$6,FALSE)</f>
        <v>3750.6249000000003</v>
      </c>
      <c r="W185" s="205">
        <f>VLOOKUP($B185,[1]RevReqInput!$B$20:$AK$197,W$6,FALSE)</f>
        <v>1505.2472693994462</v>
      </c>
      <c r="X185" s="205">
        <f>VLOOKUP($B185,[1]RevReqInput!$B$20:$AK$197,X$6,FALSE)</f>
        <v>0</v>
      </c>
      <c r="Y185" s="205">
        <f>VLOOKUP($B185,[1]RevReqInput!$B$20:$AK$197,Y$6,FALSE)</f>
        <v>392640</v>
      </c>
      <c r="Z185" s="205">
        <f>VLOOKUP($B185,[1]RevReqInput!$B$20:$AK$197,Z$6,FALSE)</f>
        <v>0</v>
      </c>
      <c r="AA185" s="205">
        <f>VLOOKUP($B185,[1]RevReqInput!$B$20:$AK$197,AA$6,FALSE)</f>
        <v>0</v>
      </c>
      <c r="AB185" s="205">
        <f>VLOOKUP($B185,[1]RevReqInput!$B$20:$AK$197,AB$6,FALSE)</f>
        <v>0</v>
      </c>
      <c r="AC185" s="205">
        <f>VLOOKUP($B185,[1]RevReqInput!$B$20:$AK$197,AC$6,FALSE)</f>
        <v>0</v>
      </c>
      <c r="AD185" s="205">
        <f>VLOOKUP($B185,[1]RevReqInput!$B$20:$AK$197,AD$6,FALSE)</f>
        <v>0</v>
      </c>
      <c r="AE185" s="205">
        <f>VLOOKUP($B185,[1]RevReqInput!$B$20:$AK$197,AE$6,FALSE)</f>
        <v>0</v>
      </c>
      <c r="AF185" s="205">
        <f>VLOOKUP($B185,[1]RevReqInput!$B$20:$AK$197,AF$6,FALSE)</f>
        <v>0</v>
      </c>
      <c r="AG185" s="205">
        <f>VLOOKUP($B185,[1]RevReqInput!$B$20:$AK$197,AG$6,FALSE)</f>
        <v>0</v>
      </c>
      <c r="AH185" s="205">
        <f>VLOOKUP($B185,[1]RevReqInput!$B$20:$AK$197,AH$6,FALSE)</f>
        <v>0</v>
      </c>
      <c r="AI185" s="205">
        <f>VLOOKUP($B185,[1]RevReqInput!$B$20:$AK$197,AI$6,FALSE)</f>
        <v>5629.7524335508606</v>
      </c>
      <c r="AJ185" s="8">
        <f t="shared" si="68"/>
        <v>403525.62460295029</v>
      </c>
      <c r="AK185" s="8">
        <f t="shared" si="69"/>
        <v>403525.62460295029</v>
      </c>
      <c r="AL185">
        <f t="shared" si="66"/>
        <v>37</v>
      </c>
      <c r="AN185" s="8">
        <f>AJ185-RevReqSumR!W185</f>
        <v>0</v>
      </c>
      <c r="AO185" s="8">
        <f t="shared" si="85"/>
        <v>0</v>
      </c>
      <c r="AP185" s="8">
        <f t="shared" si="86"/>
        <v>0</v>
      </c>
      <c r="AQ185" s="8">
        <f t="shared" si="87"/>
        <v>0</v>
      </c>
      <c r="AR185" s="8">
        <f t="shared" si="88"/>
        <v>4947560.0100000007</v>
      </c>
      <c r="AS185" s="8">
        <v>0</v>
      </c>
      <c r="AU185" s="8">
        <f t="shared" si="89"/>
        <v>190185</v>
      </c>
      <c r="AV185" s="8">
        <f t="shared" si="90"/>
        <v>0</v>
      </c>
      <c r="AW185" s="8">
        <f t="shared" si="91"/>
        <v>5137745.0100000007</v>
      </c>
      <c r="AX185" s="8">
        <f t="shared" si="92"/>
        <v>0</v>
      </c>
      <c r="AZ185" s="8">
        <f t="shared" si="95"/>
        <v>2637024.6925576506</v>
      </c>
      <c r="BA185" s="8">
        <f t="shared" si="95"/>
        <v>65290.463587080012</v>
      </c>
      <c r="BB185" s="8">
        <f t="shared" si="95"/>
        <v>2435429.8538552704</v>
      </c>
      <c r="BC185" s="8">
        <f t="shared" si="93"/>
        <v>5137745.0100000016</v>
      </c>
      <c r="BD185" s="8">
        <f t="shared" si="94"/>
        <v>0</v>
      </c>
      <c r="BF185" s="8">
        <f t="shared" si="78"/>
        <v>454257.8846029503</v>
      </c>
      <c r="BG185" s="8">
        <f t="shared" si="79"/>
        <v>399774.9997029503</v>
      </c>
      <c r="BH185" s="8">
        <f t="shared" si="80"/>
        <v>0</v>
      </c>
      <c r="BI185" s="8">
        <f t="shared" si="81"/>
        <v>399774.9997029503</v>
      </c>
      <c r="BJ185" s="8">
        <f t="shared" si="82"/>
        <v>54482.884900000005</v>
      </c>
      <c r="BK185" s="8">
        <f t="shared" si="83"/>
        <v>0</v>
      </c>
      <c r="BL185" s="8">
        <f>BU185*WACC!$H$9/12</f>
        <v>15469.698944444499</v>
      </c>
      <c r="BM185" s="8">
        <f t="shared" si="70"/>
        <v>39013.185955555506</v>
      </c>
      <c r="BN185" s="8">
        <f t="shared" si="71"/>
        <v>16028.177317980424</v>
      </c>
      <c r="BO185" s="8">
        <f t="shared" si="72"/>
        <v>22985.008637575083</v>
      </c>
      <c r="BP185" s="8">
        <f>BU185*WACC!$H$10/12</f>
        <v>313.42969033267502</v>
      </c>
      <c r="BQ185" s="8">
        <f t="shared" si="73"/>
        <v>22671.578947242408</v>
      </c>
      <c r="BR185" s="8"/>
      <c r="BS185" s="8">
        <f t="shared" si="74"/>
        <v>54482.884900000005</v>
      </c>
      <c r="BT185" s="8">
        <f t="shared" si="75"/>
        <v>54482.884900000005</v>
      </c>
      <c r="BU185" s="8">
        <f t="shared" si="76"/>
        <v>5884047.75</v>
      </c>
      <c r="BV185" s="8">
        <f>BU185*WACC!$H$11/12</f>
        <v>22662.229710162657</v>
      </c>
      <c r="BW185" s="8">
        <f t="shared" si="77"/>
        <v>-9.3492370797503099</v>
      </c>
    </row>
    <row r="186" spans="1:75" hidden="1" outlineLevel="1" x14ac:dyDescent="0.2">
      <c r="A186">
        <f t="shared" si="67"/>
        <v>2023</v>
      </c>
      <c r="B186" s="49">
        <v>45139</v>
      </c>
      <c r="C186" s="205">
        <f>VLOOKUP($B186,[1]RevReqInput!$B$20:$AK$197,C$6,FALSE)</f>
        <v>0</v>
      </c>
      <c r="D186" s="205">
        <f>VLOOKUP($B186,[1]RevReqInput!$B$20:$AK$197,D$6,FALSE)</f>
        <v>0</v>
      </c>
      <c r="E186" s="205">
        <f>VLOOKUP($B186,[1]RevReqInput!$B$20:$AK$197,E$6,FALSE)</f>
        <v>45806</v>
      </c>
      <c r="F186" s="205">
        <f>VLOOKUP($B186,[1]RevReqInput!$B$20:$AK$197,F$6,FALSE)</f>
        <v>0</v>
      </c>
      <c r="G186" s="205">
        <f>VLOOKUP($B186,[1]RevReqInput!$B$20:$AK$197,G$6,FALSE)</f>
        <v>0</v>
      </c>
      <c r="H186" s="205">
        <f>VLOOKUP($B186,[1]RevReqInput!$B$20:$AK$197,H$6,FALSE)</f>
        <v>45806</v>
      </c>
      <c r="I186" s="205">
        <f>VLOOKUP($B186,[1]RevReqInput!$B$20:$AK$197,I$6,FALSE)</f>
        <v>45806</v>
      </c>
      <c r="J186" s="205">
        <f>VLOOKUP($B186,[1]RevReqInput!$B$20:$AK$197,J$6,FALSE)</f>
        <v>0</v>
      </c>
      <c r="K186" s="205">
        <f>VLOOKUP($B186,[1]RevReqInput!$B$20:$AK$197,K$6,FALSE)</f>
        <v>564908.38</v>
      </c>
      <c r="L186" s="205">
        <f>VLOOKUP($B186,[1]RevReqInput!$B$20:$AK$197,L$6,FALSE)</f>
        <v>0</v>
      </c>
      <c r="M186" s="205">
        <f>VLOOKUP($B186,[1]RevReqInput!$B$20:$AK$197,M$6,FALSE)</f>
        <v>45806</v>
      </c>
      <c r="N186" s="205">
        <f>VLOOKUP($B186,[1]RevReqInput!$B$20:$AK$197,N$6,FALSE)</f>
        <v>519102.38</v>
      </c>
      <c r="O186" s="205">
        <f>VLOOKUP($B186,[1]RevReqInput!$B$20:$AK$197,O$6,FALSE)</f>
        <v>0</v>
      </c>
      <c r="P186" s="205">
        <f>VLOOKUP($B186,[1]RevReqInput!$B$20:$AK$197,P$6,FALSE)</f>
        <v>4428457.6300000008</v>
      </c>
      <c r="Q186" s="205">
        <f>VLOOKUP($B186,[1]RevReqInput!$B$20:$AK$197,Q$6,FALSE)</f>
        <v>4428457.6300000008</v>
      </c>
      <c r="R186" s="205">
        <f>VLOOKUP($B186,[1]RevReqInput!$B$20:$AK$197,R$6,FALSE)</f>
        <v>184450</v>
      </c>
      <c r="S186" s="205">
        <f>VLOOKUP($B186,[1]RevReqInput!$B$20:$AK$197,S$6,FALSE)</f>
        <v>0</v>
      </c>
      <c r="T186" s="205">
        <f>VLOOKUP($B186,[1]RevReqInput!$B$20:$AK$197,T$6,FALSE)</f>
        <v>0</v>
      </c>
      <c r="U186" s="205">
        <f>VLOOKUP($B186,[1]RevReqInput!$B$20:$AK$197,U$6,FALSE)</f>
        <v>374635</v>
      </c>
      <c r="V186" s="205">
        <f>VLOOKUP($B186,[1]RevReqInput!$B$20:$AK$197,V$6,FALSE)</f>
        <v>1850.7083657534247</v>
      </c>
      <c r="W186" s="205">
        <f>VLOOKUP($B186,[1]RevReqInput!$B$20:$AK$197,W$6,FALSE)</f>
        <v>0</v>
      </c>
      <c r="X186" s="205">
        <f>VLOOKUP($B186,[1]RevReqInput!$B$20:$AK$197,X$6,FALSE)</f>
        <v>0</v>
      </c>
      <c r="Y186" s="205">
        <f>VLOOKUP($B186,[1]RevReqInput!$B$20:$AK$197,Y$6,FALSE)</f>
        <v>380458.38</v>
      </c>
      <c r="Z186" s="205">
        <f>VLOOKUP($B186,[1]RevReqInput!$B$20:$AK$197,Z$6,FALSE)</f>
        <v>0</v>
      </c>
      <c r="AA186" s="205">
        <f>VLOOKUP($B186,[1]RevReqInput!$B$20:$AK$197,AA$6,FALSE)</f>
        <v>0</v>
      </c>
      <c r="AB186" s="205">
        <f>VLOOKUP($B186,[1]RevReqInput!$B$20:$AK$197,AB$6,FALSE)</f>
        <v>0</v>
      </c>
      <c r="AC186" s="205">
        <f>VLOOKUP($B186,[1]RevReqInput!$B$20:$AK$197,AC$6,FALSE)</f>
        <v>0</v>
      </c>
      <c r="AD186" s="205">
        <f>VLOOKUP($B186,[1]RevReqInput!$B$20:$AK$197,AD$6,FALSE)</f>
        <v>0</v>
      </c>
      <c r="AE186" s="205">
        <f>VLOOKUP($B186,[1]RevReqInput!$B$20:$AK$197,AE$6,FALSE)</f>
        <v>0</v>
      </c>
      <c r="AF186" s="205">
        <f>VLOOKUP($B186,[1]RevReqInput!$B$20:$AK$197,AF$6,FALSE)</f>
        <v>0</v>
      </c>
      <c r="AG186" s="205">
        <f>VLOOKUP($B186,[1]RevReqInput!$B$20:$AK$197,AG$6,FALSE)</f>
        <v>0</v>
      </c>
      <c r="AH186" s="205">
        <f>VLOOKUP($B186,[1]RevReqInput!$B$20:$AK$197,AH$6,FALSE)</f>
        <v>0</v>
      </c>
      <c r="AI186" s="205">
        <f>VLOOKUP($B186,[1]RevReqInput!$B$20:$AK$197,AI$6,FALSE)</f>
        <v>5629.7524335508606</v>
      </c>
      <c r="AJ186" s="8">
        <f t="shared" si="68"/>
        <v>387938.84079930425</v>
      </c>
      <c r="AK186" s="8">
        <f t="shared" si="69"/>
        <v>387938.84079930425</v>
      </c>
      <c r="AL186">
        <f t="shared" si="66"/>
        <v>37.200000000000003</v>
      </c>
      <c r="AN186" s="8">
        <f>AJ186-RevReqSumR!W186</f>
        <v>0</v>
      </c>
      <c r="AO186" s="8">
        <f t="shared" si="85"/>
        <v>0</v>
      </c>
      <c r="AP186" s="8">
        <f t="shared" si="86"/>
        <v>0</v>
      </c>
      <c r="AQ186" s="8">
        <f t="shared" si="87"/>
        <v>0</v>
      </c>
      <c r="AR186" s="8">
        <f t="shared" si="88"/>
        <v>4428457.6300000008</v>
      </c>
      <c r="AS186" s="8">
        <v>0</v>
      </c>
      <c r="AU186" s="8">
        <f t="shared" si="89"/>
        <v>374635</v>
      </c>
      <c r="AV186" s="8">
        <f t="shared" si="90"/>
        <v>0</v>
      </c>
      <c r="AW186" s="8">
        <f t="shared" si="91"/>
        <v>4803092.6300000008</v>
      </c>
      <c r="AX186" s="8">
        <f t="shared" si="92"/>
        <v>0</v>
      </c>
      <c r="AZ186" s="8">
        <f t="shared" si="95"/>
        <v>2465259.3387369509</v>
      </c>
      <c r="BA186" s="8">
        <f t="shared" si="95"/>
        <v>61037.701142040016</v>
      </c>
      <c r="BB186" s="8">
        <f t="shared" si="95"/>
        <v>2276795.5901210103</v>
      </c>
      <c r="BC186" s="8">
        <f t="shared" si="93"/>
        <v>4803092.6300000008</v>
      </c>
      <c r="BD186" s="8">
        <f t="shared" si="94"/>
        <v>0</v>
      </c>
      <c r="BF186" s="8">
        <f t="shared" si="78"/>
        <v>433744.84079930425</v>
      </c>
      <c r="BG186" s="8">
        <f t="shared" si="79"/>
        <v>386088.13243355084</v>
      </c>
      <c r="BH186" s="8">
        <f t="shared" si="80"/>
        <v>0</v>
      </c>
      <c r="BI186" s="8">
        <f t="shared" si="81"/>
        <v>386088.13243355084</v>
      </c>
      <c r="BJ186" s="8">
        <f t="shared" si="82"/>
        <v>47656.708365753409</v>
      </c>
      <c r="BK186" s="8">
        <f t="shared" si="83"/>
        <v>0</v>
      </c>
      <c r="BL186" s="8">
        <f>BU186*WACC!$H$9/12</f>
        <v>13507.600878667581</v>
      </c>
      <c r="BM186" s="8">
        <f t="shared" si="70"/>
        <v>34149.107487085828</v>
      </c>
      <c r="BN186" s="8">
        <f t="shared" si="71"/>
        <v>14029.819319994342</v>
      </c>
      <c r="BO186" s="8">
        <f t="shared" si="72"/>
        <v>20119.288167091487</v>
      </c>
      <c r="BP186" s="8">
        <f>BU186*WACC!$H$10/12</f>
        <v>273.67585986917703</v>
      </c>
      <c r="BQ186" s="8">
        <f t="shared" si="73"/>
        <v>19845.612307222309</v>
      </c>
      <c r="BR186" s="8"/>
      <c r="BS186" s="8">
        <f t="shared" si="74"/>
        <v>47656.708365753409</v>
      </c>
      <c r="BT186" s="8">
        <f t="shared" si="75"/>
        <v>47656.708365753424</v>
      </c>
      <c r="BU186" s="8">
        <f t="shared" si="76"/>
        <v>5137745.0100000007</v>
      </c>
      <c r="BV186" s="8">
        <f>BU186*WACC!$H$11/12</f>
        <v>19787.867562574073</v>
      </c>
      <c r="BW186" s="8">
        <f t="shared" si="77"/>
        <v>-57.744744648236519</v>
      </c>
    </row>
    <row r="187" spans="1:75" hidden="1" outlineLevel="1" x14ac:dyDescent="0.2">
      <c r="A187">
        <f t="shared" si="67"/>
        <v>2023</v>
      </c>
      <c r="B187" s="49">
        <v>45170</v>
      </c>
      <c r="C187" s="205">
        <f>VLOOKUP($B187,[1]RevReqInput!$B$20:$AK$197,C$6,FALSE)</f>
        <v>0</v>
      </c>
      <c r="D187" s="205">
        <f>VLOOKUP($B187,[1]RevReqInput!$B$20:$AK$197,D$6,FALSE)</f>
        <v>0</v>
      </c>
      <c r="E187" s="205">
        <f>VLOOKUP($B187,[1]RevReqInput!$B$20:$AK$197,E$6,FALSE)</f>
        <v>40999.989999999991</v>
      </c>
      <c r="F187" s="205">
        <f>VLOOKUP($B187,[1]RevReqInput!$B$20:$AK$197,F$6,FALSE)</f>
        <v>0</v>
      </c>
      <c r="G187" s="205">
        <f>VLOOKUP($B187,[1]RevReqInput!$B$20:$AK$197,G$6,FALSE)</f>
        <v>0</v>
      </c>
      <c r="H187" s="205">
        <f>VLOOKUP($B187,[1]RevReqInput!$B$20:$AK$197,H$6,FALSE)</f>
        <v>40999.989999999991</v>
      </c>
      <c r="I187" s="205">
        <f>VLOOKUP($B187,[1]RevReqInput!$B$20:$AK$197,I$6,FALSE)</f>
        <v>40999.989999999991</v>
      </c>
      <c r="J187" s="205">
        <f>VLOOKUP($B187,[1]RevReqInput!$B$20:$AK$197,J$6,FALSE)</f>
        <v>0</v>
      </c>
      <c r="K187" s="205">
        <f>VLOOKUP($B187,[1]RevReqInput!$B$20:$AK$197,K$6,FALSE)</f>
        <v>545268.75</v>
      </c>
      <c r="L187" s="205">
        <f>VLOOKUP($B187,[1]RevReqInput!$B$20:$AK$197,L$6,FALSE)</f>
        <v>0</v>
      </c>
      <c r="M187" s="205">
        <f>VLOOKUP($B187,[1]RevReqInput!$B$20:$AK$197,M$6,FALSE)</f>
        <v>40999.989999999991</v>
      </c>
      <c r="N187" s="205">
        <f>VLOOKUP($B187,[1]RevReqInput!$B$20:$AK$197,N$6,FALSE)</f>
        <v>504268.76</v>
      </c>
      <c r="O187" s="205">
        <f>VLOOKUP($B187,[1]RevReqInput!$B$20:$AK$197,O$6,FALSE)</f>
        <v>0</v>
      </c>
      <c r="P187" s="205">
        <f>VLOOKUP($B187,[1]RevReqInput!$B$20:$AK$197,P$6,FALSE)</f>
        <v>3924188.8699999996</v>
      </c>
      <c r="Q187" s="205">
        <f>VLOOKUP($B187,[1]RevReqInput!$B$20:$AK$197,Q$6,FALSE)</f>
        <v>3924188.8699999996</v>
      </c>
      <c r="R187" s="205">
        <f>VLOOKUP($B187,[1]RevReqInput!$B$20:$AK$197,R$6,FALSE)</f>
        <v>177940</v>
      </c>
      <c r="S187" s="205">
        <f>VLOOKUP($B187,[1]RevReqInput!$B$20:$AK$197,S$6,FALSE)</f>
        <v>0</v>
      </c>
      <c r="T187" s="205">
        <f>VLOOKUP($B187,[1]RevReqInput!$B$20:$AK$197,T$6,FALSE)</f>
        <v>0</v>
      </c>
      <c r="U187" s="205">
        <f>VLOOKUP($B187,[1]RevReqInput!$B$20:$AK$197,U$6,FALSE)</f>
        <v>552575</v>
      </c>
      <c r="V187" s="205">
        <f>VLOOKUP($B187,[1]RevReqInput!$B$20:$AK$197,V$6,FALSE)</f>
        <v>3475.1440794520549</v>
      </c>
      <c r="W187" s="205">
        <f>VLOOKUP($B187,[1]RevReqInput!$B$20:$AK$197,W$6,FALSE)</f>
        <v>0</v>
      </c>
      <c r="X187" s="205">
        <f>VLOOKUP($B187,[1]RevReqInput!$B$20:$AK$197,X$6,FALSE)</f>
        <v>0</v>
      </c>
      <c r="Y187" s="205">
        <f>VLOOKUP($B187,[1]RevReqInput!$B$20:$AK$197,Y$6,FALSE)</f>
        <v>367328.75</v>
      </c>
      <c r="Z187" s="205">
        <f>VLOOKUP($B187,[1]RevReqInput!$B$20:$AK$197,Z$6,FALSE)</f>
        <v>0</v>
      </c>
      <c r="AA187" s="205">
        <f>VLOOKUP($B187,[1]RevReqInput!$B$20:$AK$197,AA$6,FALSE)</f>
        <v>0</v>
      </c>
      <c r="AB187" s="205">
        <f>VLOOKUP($B187,[1]RevReqInput!$B$20:$AK$197,AB$6,FALSE)</f>
        <v>0</v>
      </c>
      <c r="AC187" s="205">
        <f>VLOOKUP($B187,[1]RevReqInput!$B$20:$AK$197,AC$6,FALSE)</f>
        <v>0</v>
      </c>
      <c r="AD187" s="205">
        <f>VLOOKUP($B187,[1]RevReqInput!$B$20:$AK$197,AD$6,FALSE)</f>
        <v>0</v>
      </c>
      <c r="AE187" s="205">
        <f>VLOOKUP($B187,[1]RevReqInput!$B$20:$AK$197,AE$6,FALSE)</f>
        <v>0</v>
      </c>
      <c r="AF187" s="205">
        <f>VLOOKUP($B187,[1]RevReqInput!$B$20:$AK$197,AF$6,FALSE)</f>
        <v>0</v>
      </c>
      <c r="AG187" s="205">
        <f>VLOOKUP($B187,[1]RevReqInput!$B$20:$AK$197,AG$6,FALSE)</f>
        <v>0</v>
      </c>
      <c r="AH187" s="205">
        <f>VLOOKUP($B187,[1]RevReqInput!$B$20:$AK$197,AH$6,FALSE)</f>
        <v>0</v>
      </c>
      <c r="AI187" s="205">
        <f>VLOOKUP($B187,[1]RevReqInput!$B$20:$AK$197,AI$6,FALSE)</f>
        <v>5629.7524335508606</v>
      </c>
      <c r="AJ187" s="8">
        <f t="shared" si="68"/>
        <v>376433.64651300287</v>
      </c>
      <c r="AK187" s="8">
        <f t="shared" si="69"/>
        <v>376433.64651300287</v>
      </c>
      <c r="AL187">
        <f t="shared" si="66"/>
        <v>37.4</v>
      </c>
      <c r="AN187" s="8">
        <f>AJ187-RevReqSumR!W187</f>
        <v>0</v>
      </c>
      <c r="AO187" s="8">
        <f t="shared" si="85"/>
        <v>0</v>
      </c>
      <c r="AP187" s="8">
        <f t="shared" si="86"/>
        <v>0</v>
      </c>
      <c r="AQ187" s="8">
        <f t="shared" si="87"/>
        <v>0</v>
      </c>
      <c r="AR187" s="8">
        <f t="shared" si="88"/>
        <v>3924188.8699999996</v>
      </c>
      <c r="AS187" s="8">
        <v>0</v>
      </c>
      <c r="AU187" s="8">
        <f t="shared" si="89"/>
        <v>552575</v>
      </c>
      <c r="AV187" s="8">
        <f t="shared" si="90"/>
        <v>0</v>
      </c>
      <c r="AW187" s="8">
        <f t="shared" si="91"/>
        <v>4476763.8699999992</v>
      </c>
      <c r="AX187" s="8">
        <f t="shared" si="92"/>
        <v>0</v>
      </c>
      <c r="AZ187" s="8">
        <f t="shared" si="95"/>
        <v>2297766.2077355501</v>
      </c>
      <c r="BA187" s="8">
        <f t="shared" si="95"/>
        <v>56890.715259959994</v>
      </c>
      <c r="BB187" s="8">
        <f t="shared" si="95"/>
        <v>2122106.9470044896</v>
      </c>
      <c r="BC187" s="8">
        <f t="shared" si="93"/>
        <v>4476763.8699999992</v>
      </c>
      <c r="BD187" s="8">
        <f t="shared" si="94"/>
        <v>0</v>
      </c>
      <c r="BF187" s="8">
        <f t="shared" si="78"/>
        <v>417433.63651300286</v>
      </c>
      <c r="BG187" s="8">
        <f t="shared" si="79"/>
        <v>372958.50243355084</v>
      </c>
      <c r="BH187" s="8">
        <f t="shared" si="80"/>
        <v>0</v>
      </c>
      <c r="BI187" s="8">
        <f t="shared" si="81"/>
        <v>372958.50243355084</v>
      </c>
      <c r="BJ187" s="8">
        <f t="shared" si="82"/>
        <v>44475.134079452022</v>
      </c>
      <c r="BK187" s="8">
        <f t="shared" si="83"/>
        <v>0</v>
      </c>
      <c r="BL187" s="8">
        <f>BU187*WACC!$H$9/12</f>
        <v>12627.769206730207</v>
      </c>
      <c r="BM187" s="8">
        <f t="shared" si="70"/>
        <v>31847.364872721817</v>
      </c>
      <c r="BN187" s="8">
        <f t="shared" si="71"/>
        <v>13084.171384309031</v>
      </c>
      <c r="BO187" s="8">
        <f t="shared" si="72"/>
        <v>18763.193488412784</v>
      </c>
      <c r="BP187" s="8">
        <f>BU187*WACC!$H$10/12</f>
        <v>255.84969728705107</v>
      </c>
      <c r="BQ187" s="8">
        <f t="shared" si="73"/>
        <v>18507.343791125732</v>
      </c>
      <c r="BR187" s="8"/>
      <c r="BS187" s="8">
        <f t="shared" si="74"/>
        <v>44475.134079452022</v>
      </c>
      <c r="BT187" s="8">
        <f t="shared" si="75"/>
        <v>44475.134079452044</v>
      </c>
      <c r="BU187" s="8">
        <f t="shared" si="76"/>
        <v>4803092.6300000008</v>
      </c>
      <c r="BV187" s="8">
        <f>BU187*WACC!$H$11/12</f>
        <v>18498.964169733208</v>
      </c>
      <c r="BW187" s="8">
        <f t="shared" si="77"/>
        <v>-8.3796213925234042</v>
      </c>
    </row>
    <row r="188" spans="1:75" hidden="1" outlineLevel="1" x14ac:dyDescent="0.2">
      <c r="A188">
        <f t="shared" si="67"/>
        <v>2023</v>
      </c>
      <c r="B188" s="49">
        <v>45200</v>
      </c>
      <c r="C188" s="205">
        <f>VLOOKUP($B188,[1]RevReqInput!$B$20:$AK$197,C$6,FALSE)</f>
        <v>0</v>
      </c>
      <c r="D188" s="205">
        <f>VLOOKUP($B188,[1]RevReqInput!$B$20:$AK$197,D$6,FALSE)</f>
        <v>0</v>
      </c>
      <c r="E188" s="205">
        <f>VLOOKUP($B188,[1]RevReqInput!$B$20:$AK$197,E$6,FALSE)</f>
        <v>36331.31</v>
      </c>
      <c r="F188" s="205">
        <f>VLOOKUP($B188,[1]RevReqInput!$B$20:$AK$197,F$6,FALSE)</f>
        <v>0</v>
      </c>
      <c r="G188" s="205">
        <f>VLOOKUP($B188,[1]RevReqInput!$B$20:$AK$197,G$6,FALSE)</f>
        <v>0</v>
      </c>
      <c r="H188" s="205">
        <f>VLOOKUP($B188,[1]RevReqInput!$B$20:$AK$197,H$6,FALSE)</f>
        <v>36331.31</v>
      </c>
      <c r="I188" s="205">
        <f>VLOOKUP($B188,[1]RevReqInput!$B$20:$AK$197,I$6,FALSE)</f>
        <v>36331.31</v>
      </c>
      <c r="J188" s="205">
        <f>VLOOKUP($B188,[1]RevReqInput!$B$20:$AK$197,J$6,FALSE)</f>
        <v>0</v>
      </c>
      <c r="K188" s="205">
        <f>VLOOKUP($B188,[1]RevReqInput!$B$20:$AK$197,K$6,FALSE)</f>
        <v>447350.25</v>
      </c>
      <c r="L188" s="205">
        <f>VLOOKUP($B188,[1]RevReqInput!$B$20:$AK$197,L$6,FALSE)</f>
        <v>0</v>
      </c>
      <c r="M188" s="205">
        <f>VLOOKUP($B188,[1]RevReqInput!$B$20:$AK$197,M$6,FALSE)</f>
        <v>36331.31</v>
      </c>
      <c r="N188" s="205">
        <f>VLOOKUP($B188,[1]RevReqInput!$B$20:$AK$197,N$6,FALSE)</f>
        <v>411018.94</v>
      </c>
      <c r="O188" s="205">
        <f>VLOOKUP($B188,[1]RevReqInput!$B$20:$AK$197,O$6,FALSE)</f>
        <v>0</v>
      </c>
      <c r="P188" s="205">
        <f>VLOOKUP($B188,[1]RevReqInput!$B$20:$AK$197,P$6,FALSE)</f>
        <v>3513169.93</v>
      </c>
      <c r="Q188" s="205">
        <f>VLOOKUP($B188,[1]RevReqInput!$B$20:$AK$197,Q$6,FALSE)</f>
        <v>3513169.93</v>
      </c>
      <c r="R188" s="205">
        <f>VLOOKUP($B188,[1]RevReqInput!$B$20:$AK$197,R$6,FALSE)</f>
        <v>146010</v>
      </c>
      <c r="S188" s="205">
        <f>VLOOKUP($B188,[1]RevReqInput!$B$20:$AK$197,S$6,FALSE)</f>
        <v>552575</v>
      </c>
      <c r="T188" s="205">
        <f>VLOOKUP($B188,[1]RevReqInput!$B$20:$AK$197,T$6,FALSE)</f>
        <v>0</v>
      </c>
      <c r="U188" s="205">
        <f>VLOOKUP($B188,[1]RevReqInput!$B$20:$AK$197,U$6,FALSE)</f>
        <v>146010</v>
      </c>
      <c r="V188" s="205">
        <f>VLOOKUP($B188,[1]RevReqInput!$B$20:$AK$197,V$6,FALSE)</f>
        <v>5090.2854410958907</v>
      </c>
      <c r="W188" s="205">
        <f>VLOOKUP($B188,[1]RevReqInput!$B$20:$AK$197,W$6,FALSE)</f>
        <v>1690.3517716033648</v>
      </c>
      <c r="X188" s="205">
        <f>VLOOKUP($B188,[1]RevReqInput!$B$20:$AK$197,X$6,FALSE)</f>
        <v>0</v>
      </c>
      <c r="Y188" s="205">
        <f>VLOOKUP($B188,[1]RevReqInput!$B$20:$AK$197,Y$6,FALSE)</f>
        <v>301340.25</v>
      </c>
      <c r="Z188" s="205">
        <f>VLOOKUP($B188,[1]RevReqInput!$B$20:$AK$197,Z$6,FALSE)</f>
        <v>0</v>
      </c>
      <c r="AA188" s="205">
        <f>VLOOKUP($B188,[1]RevReqInput!$B$20:$AK$197,AA$6,FALSE)</f>
        <v>0</v>
      </c>
      <c r="AB188" s="205">
        <f>VLOOKUP($B188,[1]RevReqInput!$B$20:$AK$197,AB$6,FALSE)</f>
        <v>0</v>
      </c>
      <c r="AC188" s="205">
        <f>VLOOKUP($B188,[1]RevReqInput!$B$20:$AK$197,AC$6,FALSE)</f>
        <v>0</v>
      </c>
      <c r="AD188" s="205">
        <f>VLOOKUP($B188,[1]RevReqInput!$B$20:$AK$197,AD$6,FALSE)</f>
        <v>0</v>
      </c>
      <c r="AE188" s="205">
        <f>VLOOKUP($B188,[1]RevReqInput!$B$20:$AK$197,AE$6,FALSE)</f>
        <v>0</v>
      </c>
      <c r="AF188" s="205">
        <f>VLOOKUP($B188,[1]RevReqInput!$B$20:$AK$197,AF$6,FALSE)</f>
        <v>0</v>
      </c>
      <c r="AG188" s="205">
        <f>VLOOKUP($B188,[1]RevReqInput!$B$20:$AK$197,AG$6,FALSE)</f>
        <v>0</v>
      </c>
      <c r="AH188" s="205">
        <f>VLOOKUP($B188,[1]RevReqInput!$B$20:$AK$197,AH$6,FALSE)</f>
        <v>0</v>
      </c>
      <c r="AI188" s="205">
        <f>VLOOKUP($B188,[1]RevReqInput!$B$20:$AK$197,AI$6,FALSE)</f>
        <v>5798.6450065573854</v>
      </c>
      <c r="AJ188" s="8">
        <f t="shared" si="68"/>
        <v>313919.53221925668</v>
      </c>
      <c r="AK188" s="8">
        <f t="shared" si="69"/>
        <v>313919.53221925668</v>
      </c>
      <c r="AL188">
        <f t="shared" si="66"/>
        <v>37.6</v>
      </c>
      <c r="AN188" s="8">
        <f>AJ188-RevReqSumR!W188</f>
        <v>0</v>
      </c>
      <c r="AO188" s="8">
        <f t="shared" si="85"/>
        <v>0</v>
      </c>
      <c r="AP188" s="8">
        <f t="shared" si="86"/>
        <v>0</v>
      </c>
      <c r="AQ188" s="8">
        <f t="shared" si="87"/>
        <v>0</v>
      </c>
      <c r="AR188" s="8">
        <f t="shared" si="88"/>
        <v>3513169.93</v>
      </c>
      <c r="AS188" s="8">
        <v>0</v>
      </c>
      <c r="AU188" s="8">
        <f t="shared" si="89"/>
        <v>146010</v>
      </c>
      <c r="AV188" s="8">
        <f t="shared" si="90"/>
        <v>0</v>
      </c>
      <c r="AW188" s="8">
        <f t="shared" si="91"/>
        <v>3659179.93</v>
      </c>
      <c r="AX188" s="8">
        <f t="shared" si="92"/>
        <v>0</v>
      </c>
      <c r="AZ188" s="8">
        <f t="shared" si="95"/>
        <v>1878128.9867714504</v>
      </c>
      <c r="BA188" s="8">
        <f t="shared" si="95"/>
        <v>46500.858550440003</v>
      </c>
      <c r="BB188" s="8">
        <f t="shared" si="95"/>
        <v>1734550.08467811</v>
      </c>
      <c r="BC188" s="8">
        <f t="shared" si="93"/>
        <v>3659179.9300000006</v>
      </c>
      <c r="BD188" s="8">
        <f t="shared" si="94"/>
        <v>0</v>
      </c>
      <c r="BF188" s="8">
        <f t="shared" si="78"/>
        <v>350250.84221925668</v>
      </c>
      <c r="BG188" s="8">
        <f t="shared" si="79"/>
        <v>308829.24677816074</v>
      </c>
      <c r="BH188" s="8">
        <f t="shared" si="80"/>
        <v>0</v>
      </c>
      <c r="BI188" s="8">
        <f t="shared" si="81"/>
        <v>308829.24677816074</v>
      </c>
      <c r="BJ188" s="8">
        <f t="shared" si="82"/>
        <v>41421.595441095938</v>
      </c>
      <c r="BK188" s="8">
        <f t="shared" si="83"/>
        <v>0</v>
      </c>
      <c r="BL188" s="8">
        <f>BU188*WACC!$H$9/12</f>
        <v>11769.82109199679</v>
      </c>
      <c r="BM188" s="8">
        <f t="shared" si="70"/>
        <v>29651.774349099149</v>
      </c>
      <c r="BN188" s="8">
        <f t="shared" si="71"/>
        <v>12182.134973583894</v>
      </c>
      <c r="BO188" s="8">
        <f t="shared" si="72"/>
        <v>17469.639375515253</v>
      </c>
      <c r="BP188" s="8">
        <f>BU188*WACC!$H$10/12</f>
        <v>238.46691479799895</v>
      </c>
      <c r="BQ188" s="8">
        <f t="shared" si="73"/>
        <v>17231.172460717255</v>
      </c>
      <c r="BR188" s="8"/>
      <c r="BS188" s="8">
        <f t="shared" si="74"/>
        <v>41421.595441095938</v>
      </c>
      <c r="BT188" s="8">
        <f t="shared" si="75"/>
        <v>41421.595441095888</v>
      </c>
      <c r="BU188" s="8">
        <f t="shared" si="76"/>
        <v>4476763.8699999992</v>
      </c>
      <c r="BV188" s="8">
        <f>BU188*WACC!$H$11/12</f>
        <v>17242.118944411479</v>
      </c>
      <c r="BW188" s="8">
        <f t="shared" si="77"/>
        <v>10.946483694224298</v>
      </c>
    </row>
    <row r="189" spans="1:75" hidden="1" outlineLevel="1" x14ac:dyDescent="0.2">
      <c r="A189">
        <f t="shared" si="67"/>
        <v>2023</v>
      </c>
      <c r="B189" s="49">
        <v>45231</v>
      </c>
      <c r="C189" s="205">
        <f>VLOOKUP($B189,[1]RevReqInput!$B$20:$AK$197,C$6,FALSE)</f>
        <v>0</v>
      </c>
      <c r="D189" s="205">
        <f>VLOOKUP($B189,[1]RevReqInput!$B$20:$AK$197,D$6,FALSE)</f>
        <v>0</v>
      </c>
      <c r="E189" s="205">
        <f>VLOOKUP($B189,[1]RevReqInput!$B$20:$AK$197,E$6,FALSE)</f>
        <v>32526</v>
      </c>
      <c r="F189" s="205">
        <f>VLOOKUP($B189,[1]RevReqInput!$B$20:$AK$197,F$6,FALSE)</f>
        <v>0</v>
      </c>
      <c r="G189" s="205">
        <f>VLOOKUP($B189,[1]RevReqInput!$B$20:$AK$197,G$6,FALSE)</f>
        <v>0</v>
      </c>
      <c r="H189" s="205">
        <f>VLOOKUP($B189,[1]RevReqInput!$B$20:$AK$197,H$6,FALSE)</f>
        <v>32526</v>
      </c>
      <c r="I189" s="205">
        <f>VLOOKUP($B189,[1]RevReqInput!$B$20:$AK$197,I$6,FALSE)</f>
        <v>32526</v>
      </c>
      <c r="J189" s="205">
        <f>VLOOKUP($B189,[1]RevReqInput!$B$20:$AK$197,J$6,FALSE)</f>
        <v>0</v>
      </c>
      <c r="K189" s="205">
        <f>VLOOKUP($B189,[1]RevReqInput!$B$20:$AK$197,K$6,FALSE)</f>
        <v>377625</v>
      </c>
      <c r="L189" s="205">
        <f>VLOOKUP($B189,[1]RevReqInput!$B$20:$AK$197,L$6,FALSE)</f>
        <v>0</v>
      </c>
      <c r="M189" s="205">
        <f>VLOOKUP($B189,[1]RevReqInput!$B$20:$AK$197,M$6,FALSE)</f>
        <v>32526</v>
      </c>
      <c r="N189" s="205">
        <f>VLOOKUP($B189,[1]RevReqInput!$B$20:$AK$197,N$6,FALSE)</f>
        <v>345099</v>
      </c>
      <c r="O189" s="205">
        <f>VLOOKUP($B189,[1]RevReqInput!$B$20:$AK$197,O$6,FALSE)</f>
        <v>0</v>
      </c>
      <c r="P189" s="205">
        <f>VLOOKUP($B189,[1]RevReqInput!$B$20:$AK$197,P$6,FALSE)</f>
        <v>3168070.9299999997</v>
      </c>
      <c r="Q189" s="205">
        <f>VLOOKUP($B189,[1]RevReqInput!$B$20:$AK$197,Q$6,FALSE)</f>
        <v>3168070.9299999997</v>
      </c>
      <c r="R189" s="205">
        <f>VLOOKUP($B189,[1]RevReqInput!$B$20:$AK$197,R$6,FALSE)</f>
        <v>123225</v>
      </c>
      <c r="S189" s="205">
        <f>VLOOKUP($B189,[1]RevReqInput!$B$20:$AK$197,S$6,FALSE)</f>
        <v>0</v>
      </c>
      <c r="T189" s="205">
        <f>VLOOKUP($B189,[1]RevReqInput!$B$20:$AK$197,T$6,FALSE)</f>
        <v>0</v>
      </c>
      <c r="U189" s="205">
        <f>VLOOKUP($B189,[1]RevReqInput!$B$20:$AK$197,U$6,FALSE)</f>
        <v>269235</v>
      </c>
      <c r="V189" s="205">
        <f>VLOOKUP($B189,[1]RevReqInput!$B$20:$AK$197,V$6,FALSE)</f>
        <v>1370.7989794520547</v>
      </c>
      <c r="W189" s="205">
        <f>VLOOKUP($B189,[1]RevReqInput!$B$20:$AK$197,W$6,FALSE)</f>
        <v>0</v>
      </c>
      <c r="X189" s="205">
        <f>VLOOKUP($B189,[1]RevReqInput!$B$20:$AK$197,X$6,FALSE)</f>
        <v>0</v>
      </c>
      <c r="Y189" s="205">
        <f>VLOOKUP($B189,[1]RevReqInput!$B$20:$AK$197,Y$6,FALSE)</f>
        <v>254400</v>
      </c>
      <c r="Z189" s="205">
        <f>VLOOKUP($B189,[1]RevReqInput!$B$20:$AK$197,Z$6,FALSE)</f>
        <v>0</v>
      </c>
      <c r="AA189" s="205">
        <f>VLOOKUP($B189,[1]RevReqInput!$B$20:$AK$197,AA$6,FALSE)</f>
        <v>0</v>
      </c>
      <c r="AB189" s="205">
        <f>VLOOKUP($B189,[1]RevReqInput!$B$20:$AK$197,AB$6,FALSE)</f>
        <v>0</v>
      </c>
      <c r="AC189" s="205">
        <f>VLOOKUP($B189,[1]RevReqInput!$B$20:$AK$197,AC$6,FALSE)</f>
        <v>0</v>
      </c>
      <c r="AD189" s="205">
        <f>VLOOKUP($B189,[1]RevReqInput!$B$20:$AK$197,AD$6,FALSE)</f>
        <v>0</v>
      </c>
      <c r="AE189" s="205">
        <f>VLOOKUP($B189,[1]RevReqInput!$B$20:$AK$197,AE$6,FALSE)</f>
        <v>0</v>
      </c>
      <c r="AF189" s="205">
        <f>VLOOKUP($B189,[1]RevReqInput!$B$20:$AK$197,AF$6,FALSE)</f>
        <v>0</v>
      </c>
      <c r="AG189" s="205">
        <f>VLOOKUP($B189,[1]RevReqInput!$B$20:$AK$197,AG$6,FALSE)</f>
        <v>0</v>
      </c>
      <c r="AH189" s="205">
        <f>VLOOKUP($B189,[1]RevReqInput!$B$20:$AK$197,AH$6,FALSE)</f>
        <v>0</v>
      </c>
      <c r="AI189" s="205">
        <f>VLOOKUP($B189,[1]RevReqInput!$B$20:$AK$197,AI$6,FALSE)</f>
        <v>5798.6450065573854</v>
      </c>
      <c r="AJ189" s="8">
        <f t="shared" si="68"/>
        <v>261569.44398600943</v>
      </c>
      <c r="AK189" s="8">
        <f t="shared" si="69"/>
        <v>261569.44398600943</v>
      </c>
      <c r="AL189">
        <f t="shared" si="66"/>
        <v>37.799999999999997</v>
      </c>
      <c r="AN189" s="8">
        <f>AJ189-RevReqSumR!W189</f>
        <v>0</v>
      </c>
      <c r="AO189" s="8">
        <f t="shared" si="85"/>
        <v>0</v>
      </c>
      <c r="AP189" s="8">
        <f t="shared" si="86"/>
        <v>0</v>
      </c>
      <c r="AQ189" s="8">
        <f t="shared" si="87"/>
        <v>0</v>
      </c>
      <c r="AR189" s="8">
        <f t="shared" si="88"/>
        <v>3168070.9299999997</v>
      </c>
      <c r="AS189" s="8">
        <v>0</v>
      </c>
      <c r="AU189" s="8">
        <f t="shared" si="89"/>
        <v>269235</v>
      </c>
      <c r="AV189" s="8">
        <f t="shared" si="90"/>
        <v>0</v>
      </c>
      <c r="AW189" s="8">
        <f t="shared" si="91"/>
        <v>3437305.9299999997</v>
      </c>
      <c r="AX189" s="8">
        <f t="shared" si="92"/>
        <v>0</v>
      </c>
      <c r="AZ189" s="8">
        <f t="shared" si="95"/>
        <v>1764248.8281614501</v>
      </c>
      <c r="BA189" s="8">
        <f t="shared" si="95"/>
        <v>43681.283758439997</v>
      </c>
      <c r="BB189" s="8">
        <f t="shared" si="95"/>
        <v>1629375.8180801098</v>
      </c>
      <c r="BC189" s="8">
        <f t="shared" si="93"/>
        <v>3437305.9299999997</v>
      </c>
      <c r="BD189" s="8">
        <f t="shared" si="94"/>
        <v>0</v>
      </c>
      <c r="BF189" s="8">
        <f t="shared" si="78"/>
        <v>294095.44398600946</v>
      </c>
      <c r="BG189" s="8">
        <f t="shared" si="79"/>
        <v>260198.64500655737</v>
      </c>
      <c r="BH189" s="8">
        <f t="shared" si="80"/>
        <v>0</v>
      </c>
      <c r="BI189" s="8">
        <f t="shared" si="81"/>
        <v>260198.64500655737</v>
      </c>
      <c r="BJ189" s="8">
        <f t="shared" si="82"/>
        <v>33896.798979452084</v>
      </c>
      <c r="BK189" s="8">
        <f t="shared" si="83"/>
        <v>0</v>
      </c>
      <c r="BL189" s="8">
        <f>BU189*WACC!$H$9/12</f>
        <v>9620.3182410702739</v>
      </c>
      <c r="BM189" s="8">
        <f t="shared" si="70"/>
        <v>24276.480738381812</v>
      </c>
      <c r="BN189" s="8">
        <f t="shared" si="71"/>
        <v>9973.7493465567823</v>
      </c>
      <c r="BO189" s="8">
        <f t="shared" si="72"/>
        <v>14302.731391825029</v>
      </c>
      <c r="BP189" s="8">
        <f>BU189*WACC!$H$10/12</f>
        <v>194.91609875726101</v>
      </c>
      <c r="BQ189" s="8">
        <f t="shared" si="73"/>
        <v>14107.815293067768</v>
      </c>
      <c r="BR189" s="8"/>
      <c r="BS189" s="8">
        <f t="shared" si="74"/>
        <v>33896.798979452084</v>
      </c>
      <c r="BT189" s="8">
        <f t="shared" si="75"/>
        <v>33896.798979452054</v>
      </c>
      <c r="BU189" s="8">
        <f t="shared" si="76"/>
        <v>3659179.93</v>
      </c>
      <c r="BV189" s="8">
        <f>BU189*WACC!$H$11/12</f>
        <v>14093.219438009646</v>
      </c>
      <c r="BW189" s="8">
        <f t="shared" si="77"/>
        <v>-14.595855058121742</v>
      </c>
    </row>
    <row r="190" spans="1:75" hidden="1" outlineLevel="1" x14ac:dyDescent="0.2">
      <c r="A190">
        <f t="shared" si="67"/>
        <v>2023</v>
      </c>
      <c r="B190" s="49">
        <v>45261</v>
      </c>
      <c r="C190" s="205">
        <f>VLOOKUP($B190,[1]RevReqInput!$B$20:$AK$197,C$6,FALSE)</f>
        <v>0</v>
      </c>
      <c r="D190" s="205">
        <f>VLOOKUP($B190,[1]RevReqInput!$B$20:$AK$197,D$6,FALSE)</f>
        <v>0</v>
      </c>
      <c r="E190" s="205">
        <f>VLOOKUP($B190,[1]RevReqInput!$B$20:$AK$197,E$6,FALSE)</f>
        <v>29330.95</v>
      </c>
      <c r="F190" s="205">
        <f>VLOOKUP($B190,[1]RevReqInput!$B$20:$AK$197,F$6,FALSE)</f>
        <v>0</v>
      </c>
      <c r="G190" s="205">
        <f>VLOOKUP($B190,[1]RevReqInput!$B$20:$AK$197,G$6,FALSE)</f>
        <v>0</v>
      </c>
      <c r="H190" s="205">
        <f>VLOOKUP($B190,[1]RevReqInput!$B$20:$AK$197,H$6,FALSE)</f>
        <v>29330.95</v>
      </c>
      <c r="I190" s="205">
        <f>VLOOKUP($B190,[1]RevReqInput!$B$20:$AK$197,I$6,FALSE)</f>
        <v>29330.95</v>
      </c>
      <c r="J190" s="205">
        <f>VLOOKUP($B190,[1]RevReqInput!$B$20:$AK$197,J$6,FALSE)</f>
        <v>0</v>
      </c>
      <c r="K190" s="205">
        <f>VLOOKUP($B190,[1]RevReqInput!$B$20:$AK$197,K$6,FALSE)</f>
        <v>302575</v>
      </c>
      <c r="L190" s="205">
        <f>VLOOKUP($B190,[1]RevReqInput!$B$20:$AK$197,L$6,FALSE)</f>
        <v>0</v>
      </c>
      <c r="M190" s="205">
        <f>VLOOKUP($B190,[1]RevReqInput!$B$20:$AK$197,M$6,FALSE)</f>
        <v>29330.95</v>
      </c>
      <c r="N190" s="205">
        <f>VLOOKUP($B190,[1]RevReqInput!$B$20:$AK$197,N$6,FALSE)</f>
        <v>273244.05</v>
      </c>
      <c r="O190" s="205">
        <f>VLOOKUP($B190,[1]RevReqInput!$B$20:$AK$197,O$6,FALSE)</f>
        <v>0</v>
      </c>
      <c r="P190" s="205">
        <f>VLOOKUP($B190,[1]RevReqInput!$B$20:$AK$197,P$6,FALSE)</f>
        <v>2894826.88</v>
      </c>
      <c r="Q190" s="205">
        <f>VLOOKUP($B190,[1]RevReqInput!$B$20:$AK$197,Q$6,FALSE)</f>
        <v>2894826.88</v>
      </c>
      <c r="R190" s="205">
        <f>VLOOKUP($B190,[1]RevReqInput!$B$20:$AK$197,R$6,FALSE)</f>
        <v>98735</v>
      </c>
      <c r="S190" s="205">
        <f>VLOOKUP($B190,[1]RevReqInput!$B$20:$AK$197,S$6,FALSE)</f>
        <v>0</v>
      </c>
      <c r="T190" s="205">
        <f>VLOOKUP($B190,[1]RevReqInput!$B$20:$AK$197,T$6,FALSE)</f>
        <v>0</v>
      </c>
      <c r="U190" s="205">
        <f>VLOOKUP($B190,[1]RevReqInput!$B$20:$AK$197,U$6,FALSE)</f>
        <v>367970</v>
      </c>
      <c r="V190" s="205">
        <f>VLOOKUP($B190,[1]RevReqInput!$B$20:$AK$197,V$6,FALSE)</f>
        <v>2570.5252657534247</v>
      </c>
      <c r="W190" s="205">
        <f>VLOOKUP($B190,[1]RevReqInput!$B$20:$AK$197,W$6,FALSE)</f>
        <v>0</v>
      </c>
      <c r="X190" s="205">
        <f>VLOOKUP($B190,[1]RevReqInput!$B$20:$AK$197,X$6,FALSE)</f>
        <v>0</v>
      </c>
      <c r="Y190" s="205">
        <f>VLOOKUP($B190,[1]RevReqInput!$B$20:$AK$197,Y$6,FALSE)</f>
        <v>203840</v>
      </c>
      <c r="Z190" s="205">
        <f>VLOOKUP($B190,[1]RevReqInput!$B$20:$AK$197,Z$6,FALSE)</f>
        <v>0</v>
      </c>
      <c r="AA190" s="205">
        <f>VLOOKUP($B190,[1]RevReqInput!$B$20:$AK$197,AA$6,FALSE)</f>
        <v>0</v>
      </c>
      <c r="AB190" s="205">
        <f>VLOOKUP($B190,[1]RevReqInput!$B$20:$AK$197,AB$6,FALSE)</f>
        <v>0</v>
      </c>
      <c r="AC190" s="205">
        <f>VLOOKUP($B190,[1]RevReqInput!$B$20:$AK$197,AC$6,FALSE)</f>
        <v>0</v>
      </c>
      <c r="AD190" s="205">
        <f>VLOOKUP($B190,[1]RevReqInput!$B$20:$AK$197,AD$6,FALSE)</f>
        <v>0</v>
      </c>
      <c r="AE190" s="205">
        <f>VLOOKUP($B190,[1]RevReqInput!$B$20:$AK$197,AE$6,FALSE)</f>
        <v>0</v>
      </c>
      <c r="AF190" s="205">
        <f>VLOOKUP($B190,[1]RevReqInput!$B$20:$AK$197,AF$6,FALSE)</f>
        <v>0</v>
      </c>
      <c r="AG190" s="205">
        <f>VLOOKUP($B190,[1]RevReqInput!$B$20:$AK$197,AG$6,FALSE)</f>
        <v>0</v>
      </c>
      <c r="AH190" s="205">
        <f>VLOOKUP($B190,[1]RevReqInput!$B$20:$AK$197,AH$6,FALSE)</f>
        <v>0</v>
      </c>
      <c r="AI190" s="205">
        <f>VLOOKUP($B190,[1]RevReqInput!$B$20:$AK$197,AI$6,FALSE)</f>
        <v>5798.6450065573854</v>
      </c>
      <c r="AJ190" s="8">
        <f t="shared" si="68"/>
        <v>212209.17027231079</v>
      </c>
      <c r="AK190" s="8">
        <f t="shared" si="69"/>
        <v>212209.17027231079</v>
      </c>
      <c r="AL190">
        <f t="shared" si="66"/>
        <v>38</v>
      </c>
      <c r="AN190" s="8">
        <f>AJ190-RevReqSumR!W190</f>
        <v>0</v>
      </c>
      <c r="AO190" s="8">
        <f t="shared" si="85"/>
        <v>0</v>
      </c>
      <c r="AP190" s="8">
        <f t="shared" si="86"/>
        <v>0</v>
      </c>
      <c r="AQ190" s="8">
        <f t="shared" si="87"/>
        <v>0</v>
      </c>
      <c r="AR190" s="8">
        <f t="shared" si="88"/>
        <v>2894826.88</v>
      </c>
      <c r="AS190" s="8">
        <v>0</v>
      </c>
      <c r="AU190" s="8">
        <f t="shared" si="89"/>
        <v>367970</v>
      </c>
      <c r="AV190" s="8">
        <f t="shared" si="90"/>
        <v>0</v>
      </c>
      <c r="AW190" s="8">
        <f t="shared" si="91"/>
        <v>3262796.88</v>
      </c>
      <c r="AX190" s="8">
        <f t="shared" si="92"/>
        <v>0</v>
      </c>
      <c r="AZ190" s="8">
        <f t="shared" si="95"/>
        <v>1674679.4406132002</v>
      </c>
      <c r="BA190" s="8">
        <f t="shared" si="95"/>
        <v>41463.622751039999</v>
      </c>
      <c r="BB190" s="8">
        <f t="shared" si="95"/>
        <v>1546653.8166357598</v>
      </c>
      <c r="BC190" s="8">
        <f t="shared" si="93"/>
        <v>3262796.88</v>
      </c>
      <c r="BD190" s="8">
        <f t="shared" si="94"/>
        <v>0</v>
      </c>
      <c r="BF190" s="8">
        <f t="shared" si="78"/>
        <v>241540.1202723108</v>
      </c>
      <c r="BG190" s="8">
        <f t="shared" si="79"/>
        <v>209638.64500655737</v>
      </c>
      <c r="BH190" s="8">
        <f t="shared" si="80"/>
        <v>0</v>
      </c>
      <c r="BI190" s="8">
        <f t="shared" si="81"/>
        <v>209638.64500655737</v>
      </c>
      <c r="BJ190" s="8">
        <f t="shared" si="82"/>
        <v>31901.475265753426</v>
      </c>
      <c r="BK190" s="8">
        <f t="shared" si="83"/>
        <v>0</v>
      </c>
      <c r="BL190" s="8">
        <f>BU190*WACC!$H$9/12</f>
        <v>9036.9912305782727</v>
      </c>
      <c r="BM190" s="8">
        <f t="shared" si="70"/>
        <v>22864.484035175155</v>
      </c>
      <c r="BN190" s="8">
        <f t="shared" si="71"/>
        <v>9393.6446210113609</v>
      </c>
      <c r="BO190" s="8">
        <f t="shared" si="72"/>
        <v>13470.839414163795</v>
      </c>
      <c r="BP190" s="8">
        <f>BU190*WACC!$H$10/12</f>
        <v>183.097381087461</v>
      </c>
      <c r="BQ190" s="8">
        <f t="shared" si="73"/>
        <v>13287.742033076334</v>
      </c>
      <c r="BR190" s="8"/>
      <c r="BS190" s="8">
        <f t="shared" si="74"/>
        <v>31901.475265753426</v>
      </c>
      <c r="BT190" s="8">
        <f t="shared" si="75"/>
        <v>31901.475265753426</v>
      </c>
      <c r="BU190" s="8">
        <f t="shared" si="76"/>
        <v>3437305.9299999997</v>
      </c>
      <c r="BV190" s="8">
        <f>BU190*WACC!$H$11/12</f>
        <v>13238.678521900894</v>
      </c>
      <c r="BW190" s="8">
        <f t="shared" si="77"/>
        <v>-49.063511175439999</v>
      </c>
    </row>
    <row r="191" spans="1:75" hidden="1" outlineLevel="1" x14ac:dyDescent="0.2">
      <c r="A191">
        <f t="shared" si="67"/>
        <v>2024</v>
      </c>
      <c r="B191" s="49">
        <v>45292</v>
      </c>
      <c r="C191" s="205">
        <f>VLOOKUP($B191,[1]RevReqInput!$B$20:$AK$197,C$6,FALSE)</f>
        <v>0</v>
      </c>
      <c r="D191" s="205">
        <f>VLOOKUP($B191,[1]RevReqInput!$B$20:$AK$197,D$6,FALSE)</f>
        <v>0</v>
      </c>
      <c r="E191" s="205">
        <f>VLOOKUP($B191,[1]RevReqInput!$B$20:$AK$197,E$6,FALSE)</f>
        <v>26801.180000000004</v>
      </c>
      <c r="F191" s="205">
        <f>VLOOKUP($B191,[1]RevReqInput!$B$20:$AK$197,F$6,FALSE)</f>
        <v>0</v>
      </c>
      <c r="G191" s="205">
        <f>VLOOKUP($B191,[1]RevReqInput!$B$20:$AK$197,G$6,FALSE)</f>
        <v>0</v>
      </c>
      <c r="H191" s="205">
        <f>VLOOKUP($B191,[1]RevReqInput!$B$20:$AK$197,H$6,FALSE)</f>
        <v>26801.180000000004</v>
      </c>
      <c r="I191" s="205">
        <f>VLOOKUP($B191,[1]RevReqInput!$B$20:$AK$197,I$6,FALSE)</f>
        <v>26801.180000000004</v>
      </c>
      <c r="J191" s="205">
        <f>VLOOKUP($B191,[1]RevReqInput!$B$20:$AK$197,J$6,FALSE)</f>
        <v>0</v>
      </c>
      <c r="K191" s="205">
        <f>VLOOKUP($B191,[1]RevReqInput!$B$20:$AK$197,K$6,FALSE)</f>
        <v>189525</v>
      </c>
      <c r="L191" s="205">
        <f>VLOOKUP($B191,[1]RevReqInput!$B$20:$AK$197,L$6,FALSE)</f>
        <v>0</v>
      </c>
      <c r="M191" s="205">
        <f>VLOOKUP($B191,[1]RevReqInput!$B$20:$AK$197,M$6,FALSE)</f>
        <v>26801.180000000004</v>
      </c>
      <c r="N191" s="205">
        <f>VLOOKUP($B191,[1]RevReqInput!$B$20:$AK$197,N$6,FALSE)</f>
        <v>162723.82</v>
      </c>
      <c r="O191" s="205">
        <f>VLOOKUP($B191,[1]RevReqInput!$B$20:$AK$197,O$6,FALSE)</f>
        <v>0</v>
      </c>
      <c r="P191" s="205">
        <f>VLOOKUP($B191,[1]RevReqInput!$B$20:$AK$197,P$6,FALSE)</f>
        <v>2732103.06</v>
      </c>
      <c r="Q191" s="205">
        <f>VLOOKUP($B191,[1]RevReqInput!$B$20:$AK$197,Q$6,FALSE)</f>
        <v>2732103.06</v>
      </c>
      <c r="R191" s="205">
        <f>VLOOKUP($B191,[1]RevReqInput!$B$20:$AK$197,R$6,FALSE)</f>
        <v>61845</v>
      </c>
      <c r="S191" s="205">
        <f>VLOOKUP($B191,[1]RevReqInput!$B$20:$AK$197,S$6,FALSE)</f>
        <v>367970</v>
      </c>
      <c r="T191" s="205">
        <f>VLOOKUP($B191,[1]RevReqInput!$B$20:$AK$197,T$6,FALSE)</f>
        <v>0</v>
      </c>
      <c r="U191" s="205">
        <f>VLOOKUP($B191,[1]RevReqInput!$B$20:$AK$197,U$6,FALSE)</f>
        <v>61845</v>
      </c>
      <c r="V191" s="205">
        <f>VLOOKUP($B191,[1]RevReqInput!$B$20:$AK$197,V$6,FALSE)</f>
        <v>3378.9451767123287</v>
      </c>
      <c r="W191" s="205">
        <f>VLOOKUP($B191,[1]RevReqInput!$B$20:$AK$197,W$6,FALSE)</f>
        <v>1578.883609492146</v>
      </c>
      <c r="X191" s="205">
        <f>VLOOKUP($B191,[1]RevReqInput!$B$20:$AK$197,X$6,FALSE)</f>
        <v>0</v>
      </c>
      <c r="Y191" s="205">
        <f>VLOOKUP($B191,[1]RevReqInput!$B$20:$AK$197,Y$6,FALSE)</f>
        <v>127680</v>
      </c>
      <c r="Z191" s="205">
        <f>VLOOKUP($B191,[1]RevReqInput!$B$20:$AK$197,Z$6,FALSE)</f>
        <v>0</v>
      </c>
      <c r="AA191" s="205">
        <f>VLOOKUP($B191,[1]RevReqInput!$B$20:$AK$197,AA$6,FALSE)</f>
        <v>0</v>
      </c>
      <c r="AB191" s="205">
        <f>VLOOKUP($B191,[1]RevReqInput!$B$20:$AK$197,AB$6,FALSE)</f>
        <v>0</v>
      </c>
      <c r="AC191" s="205">
        <f>VLOOKUP($B191,[1]RevReqInput!$B$20:$AK$197,AC$6,FALSE)</f>
        <v>0</v>
      </c>
      <c r="AD191" s="205">
        <f>VLOOKUP($B191,[1]RevReqInput!$B$20:$AK$197,AD$6,FALSE)</f>
        <v>0</v>
      </c>
      <c r="AE191" s="205">
        <f>VLOOKUP($B191,[1]RevReqInput!$B$20:$AK$197,AE$6,FALSE)</f>
        <v>0</v>
      </c>
      <c r="AF191" s="205">
        <f>VLOOKUP($B191,[1]RevReqInput!$B$20:$AK$197,AF$6,FALSE)</f>
        <v>0</v>
      </c>
      <c r="AG191" s="205">
        <f>VLOOKUP($B191,[1]RevReqInput!$B$20:$AK$197,AG$6,FALSE)</f>
        <v>0</v>
      </c>
      <c r="AH191" s="205">
        <f>VLOOKUP($B191,[1]RevReqInput!$B$20:$AK$197,AH$6,FALSE)</f>
        <v>0</v>
      </c>
      <c r="AI191" s="205">
        <f>VLOOKUP($B191,[1]RevReqInput!$B$20:$AK$197,AI$6,FALSE)</f>
        <v>5798.6450065573854</v>
      </c>
      <c r="AJ191" s="8">
        <f t="shared" si="68"/>
        <v>138436.47379276186</v>
      </c>
      <c r="AK191" s="8">
        <f t="shared" si="69"/>
        <v>138436.47379276186</v>
      </c>
      <c r="AL191">
        <f t="shared" si="66"/>
        <v>38.200000000000003</v>
      </c>
      <c r="AN191" s="8">
        <f>AJ191-RevReqSumR!W191</f>
        <v>0</v>
      </c>
      <c r="AO191" s="8">
        <f t="shared" si="85"/>
        <v>0</v>
      </c>
      <c r="AP191" s="8">
        <f t="shared" si="86"/>
        <v>0</v>
      </c>
      <c r="AQ191" s="8">
        <f t="shared" si="87"/>
        <v>0</v>
      </c>
      <c r="AR191" s="8">
        <f t="shared" si="88"/>
        <v>2732103.06</v>
      </c>
      <c r="AS191" s="8">
        <v>0</v>
      </c>
      <c r="AU191" s="8">
        <f t="shared" si="89"/>
        <v>61845</v>
      </c>
      <c r="AV191" s="8">
        <f t="shared" si="90"/>
        <v>0</v>
      </c>
      <c r="AW191" s="8">
        <f t="shared" si="91"/>
        <v>2793948.06</v>
      </c>
      <c r="AX191" s="8">
        <f t="shared" si="92"/>
        <v>0</v>
      </c>
      <c r="AZ191" s="8">
        <f t="shared" si="95"/>
        <v>1434035.7510159002</v>
      </c>
      <c r="BA191" s="8">
        <f t="shared" si="95"/>
        <v>35505.491946480004</v>
      </c>
      <c r="BB191" s="8">
        <f t="shared" si="95"/>
        <v>1324406.8170376199</v>
      </c>
      <c r="BC191" s="8">
        <f t="shared" si="93"/>
        <v>2793948.06</v>
      </c>
      <c r="BD191" s="8">
        <f t="shared" si="94"/>
        <v>0</v>
      </c>
      <c r="BF191" s="8">
        <f t="shared" si="78"/>
        <v>165237.65379276185</v>
      </c>
      <c r="BG191" s="8">
        <f t="shared" si="79"/>
        <v>135057.52861604953</v>
      </c>
      <c r="BH191" s="8">
        <f t="shared" si="80"/>
        <v>0</v>
      </c>
      <c r="BI191" s="8">
        <f t="shared" si="81"/>
        <v>135057.52861604953</v>
      </c>
      <c r="BJ191" s="8">
        <f t="shared" si="82"/>
        <v>30180.125176712318</v>
      </c>
      <c r="BK191" s="8">
        <f t="shared" si="83"/>
        <v>0</v>
      </c>
      <c r="BL191" s="8">
        <f>BU191*WACC!$H$9/12</f>
        <v>8578.1909996350387</v>
      </c>
      <c r="BM191" s="8">
        <f t="shared" si="70"/>
        <v>21601.934177077281</v>
      </c>
      <c r="BN191" s="8">
        <f t="shared" si="71"/>
        <v>8874.9386373104298</v>
      </c>
      <c r="BO191" s="8">
        <f t="shared" si="72"/>
        <v>12726.995539766851</v>
      </c>
      <c r="BP191" s="8">
        <f>BU191*WACC!$H$10/12</f>
        <v>173.80168536477598</v>
      </c>
      <c r="BQ191" s="8">
        <f t="shared" si="73"/>
        <v>12553.193854402074</v>
      </c>
      <c r="BR191" s="8"/>
      <c r="BS191" s="8">
        <f t="shared" si="74"/>
        <v>30180.125176712318</v>
      </c>
      <c r="BT191" s="8">
        <f t="shared" si="75"/>
        <v>30180.125176712332</v>
      </c>
      <c r="BU191" s="8">
        <f t="shared" si="76"/>
        <v>3262796.88</v>
      </c>
      <c r="BV191" s="8">
        <f>BU191*WACC!$H$11/12</f>
        <v>12566.56226016555</v>
      </c>
      <c r="BW191" s="8">
        <f t="shared" si="77"/>
        <v>13.368405763476403</v>
      </c>
    </row>
    <row r="192" spans="1:75" hidden="1" outlineLevel="1" x14ac:dyDescent="0.2">
      <c r="A192">
        <f t="shared" si="67"/>
        <v>2024</v>
      </c>
      <c r="B192" s="49">
        <v>45323</v>
      </c>
      <c r="C192" s="205">
        <f>VLOOKUP($B192,[1]RevReqInput!$B$20:$AK$197,C$6,FALSE)</f>
        <v>0</v>
      </c>
      <c r="D192" s="205">
        <f>VLOOKUP($B192,[1]RevReqInput!$B$20:$AK$197,D$6,FALSE)</f>
        <v>0</v>
      </c>
      <c r="E192" s="205">
        <f>VLOOKUP($B192,[1]RevReqInput!$B$20:$AK$197,E$6,FALSE)</f>
        <v>25294.629999999997</v>
      </c>
      <c r="F192" s="205">
        <f>VLOOKUP($B192,[1]RevReqInput!$B$20:$AK$197,F$6,FALSE)</f>
        <v>0</v>
      </c>
      <c r="G192" s="205">
        <f>VLOOKUP($B192,[1]RevReqInput!$B$20:$AK$197,G$6,FALSE)</f>
        <v>0</v>
      </c>
      <c r="H192" s="205">
        <f>VLOOKUP($B192,[1]RevReqInput!$B$20:$AK$197,H$6,FALSE)</f>
        <v>25294.629999999997</v>
      </c>
      <c r="I192" s="205">
        <f>VLOOKUP($B192,[1]RevReqInput!$B$20:$AK$197,I$6,FALSE)</f>
        <v>25294.629999999997</v>
      </c>
      <c r="J192" s="205">
        <f>VLOOKUP($B192,[1]RevReqInput!$B$20:$AK$197,J$6,FALSE)</f>
        <v>0</v>
      </c>
      <c r="K192" s="205">
        <f>VLOOKUP($B192,[1]RevReqInput!$B$20:$AK$197,K$6,FALSE)</f>
        <v>166250</v>
      </c>
      <c r="L192" s="205">
        <f>VLOOKUP($B192,[1]RevReqInput!$B$20:$AK$197,L$6,FALSE)</f>
        <v>0</v>
      </c>
      <c r="M192" s="205">
        <f>VLOOKUP($B192,[1]RevReqInput!$B$20:$AK$197,M$6,FALSE)</f>
        <v>25294.629999999997</v>
      </c>
      <c r="N192" s="205">
        <f>VLOOKUP($B192,[1]RevReqInput!$B$20:$AK$197,N$6,FALSE)</f>
        <v>140955.37</v>
      </c>
      <c r="O192" s="205">
        <f>VLOOKUP($B192,[1]RevReqInput!$B$20:$AK$197,O$6,FALSE)</f>
        <v>0</v>
      </c>
      <c r="P192" s="205">
        <f>VLOOKUP($B192,[1]RevReqInput!$B$20:$AK$197,P$6,FALSE)</f>
        <v>2591147.69</v>
      </c>
      <c r="Q192" s="205">
        <f>VLOOKUP($B192,[1]RevReqInput!$B$20:$AK$197,Q$6,FALSE)</f>
        <v>2591147.69</v>
      </c>
      <c r="R192" s="205">
        <f>VLOOKUP($B192,[1]RevReqInput!$B$20:$AK$197,R$6,FALSE)</f>
        <v>54250</v>
      </c>
      <c r="S192" s="205">
        <f>VLOOKUP($B192,[1]RevReqInput!$B$20:$AK$197,S$6,FALSE)</f>
        <v>0</v>
      </c>
      <c r="T192" s="205">
        <f>VLOOKUP($B192,[1]RevReqInput!$B$20:$AK$197,T$6,FALSE)</f>
        <v>0</v>
      </c>
      <c r="U192" s="205">
        <f>VLOOKUP($B192,[1]RevReqInput!$B$20:$AK$197,U$6,FALSE)</f>
        <v>116095</v>
      </c>
      <c r="V192" s="205">
        <f>VLOOKUP($B192,[1]RevReqInput!$B$20:$AK$197,V$6,FALSE)</f>
        <v>562.42624794520543</v>
      </c>
      <c r="W192" s="205">
        <f>VLOOKUP($B192,[1]RevReqInput!$B$20:$AK$197,W$6,FALSE)</f>
        <v>0</v>
      </c>
      <c r="X192" s="205">
        <f>VLOOKUP($B192,[1]RevReqInput!$B$20:$AK$197,X$6,FALSE)</f>
        <v>0</v>
      </c>
      <c r="Y192" s="205">
        <f>VLOOKUP($B192,[1]RevReqInput!$B$20:$AK$197,Y$6,FALSE)</f>
        <v>112000</v>
      </c>
      <c r="Z192" s="205">
        <f>VLOOKUP($B192,[1]RevReqInput!$B$20:$AK$197,Z$6,FALSE)</f>
        <v>0</v>
      </c>
      <c r="AA192" s="205">
        <f>VLOOKUP($B192,[1]RevReqInput!$B$20:$AK$197,AA$6,FALSE)</f>
        <v>0</v>
      </c>
      <c r="AB192" s="205">
        <f>VLOOKUP($B192,[1]RevReqInput!$B$20:$AK$197,AB$6,FALSE)</f>
        <v>0</v>
      </c>
      <c r="AC192" s="205">
        <f>VLOOKUP($B192,[1]RevReqInput!$B$20:$AK$197,AC$6,FALSE)</f>
        <v>0</v>
      </c>
      <c r="AD192" s="205">
        <f>VLOOKUP($B192,[1]RevReqInput!$B$20:$AK$197,AD$6,FALSE)</f>
        <v>0</v>
      </c>
      <c r="AE192" s="205">
        <f>VLOOKUP($B192,[1]RevReqInput!$B$20:$AK$197,AE$6,FALSE)</f>
        <v>0</v>
      </c>
      <c r="AF192" s="205">
        <f>VLOOKUP($B192,[1]RevReqInput!$B$20:$AK$197,AF$6,FALSE)</f>
        <v>0</v>
      </c>
      <c r="AG192" s="205">
        <f>VLOOKUP($B192,[1]RevReqInput!$B$20:$AK$197,AG$6,FALSE)</f>
        <v>0</v>
      </c>
      <c r="AH192" s="205">
        <f>VLOOKUP($B192,[1]RevReqInput!$B$20:$AK$197,AH$6,FALSE)</f>
        <v>0</v>
      </c>
      <c r="AI192" s="205">
        <f>VLOOKUP($B192,[1]RevReqInput!$B$20:$AK$197,AI$6,FALSE)</f>
        <v>5798.6450065573854</v>
      </c>
      <c r="AJ192" s="8">
        <f t="shared" si="68"/>
        <v>118361.07125450259</v>
      </c>
      <c r="AK192" s="8">
        <f t="shared" si="69"/>
        <v>118361.07125450259</v>
      </c>
      <c r="AL192">
        <f t="shared" si="66"/>
        <v>38.4</v>
      </c>
      <c r="AN192" s="8">
        <f>AJ192-RevReqSumR!W192</f>
        <v>0</v>
      </c>
      <c r="AO192" s="8">
        <f t="shared" si="85"/>
        <v>0</v>
      </c>
      <c r="AP192" s="8">
        <f t="shared" si="86"/>
        <v>0</v>
      </c>
      <c r="AQ192" s="8">
        <f t="shared" si="87"/>
        <v>0</v>
      </c>
      <c r="AR192" s="8">
        <f t="shared" si="88"/>
        <v>2591147.69</v>
      </c>
      <c r="AS192" s="8">
        <v>0</v>
      </c>
      <c r="AU192" s="8">
        <f t="shared" si="89"/>
        <v>116095</v>
      </c>
      <c r="AV192" s="8">
        <f t="shared" si="90"/>
        <v>0</v>
      </c>
      <c r="AW192" s="8">
        <f t="shared" si="91"/>
        <v>2707242.69</v>
      </c>
      <c r="AX192" s="8">
        <f t="shared" si="92"/>
        <v>0</v>
      </c>
      <c r="AZ192" s="8">
        <f t="shared" si="95"/>
        <v>1389532.9192828501</v>
      </c>
      <c r="BA192" s="8">
        <f t="shared" si="95"/>
        <v>34403.640104520004</v>
      </c>
      <c r="BB192" s="8">
        <f t="shared" si="95"/>
        <v>1283306.1306126299</v>
      </c>
      <c r="BC192" s="8">
        <f t="shared" si="93"/>
        <v>2707242.69</v>
      </c>
      <c r="BD192" s="8">
        <f t="shared" si="94"/>
        <v>0</v>
      </c>
      <c r="BF192" s="8">
        <f t="shared" si="78"/>
        <v>143655.70125450258</v>
      </c>
      <c r="BG192" s="8">
        <f t="shared" si="79"/>
        <v>117798.64500655739</v>
      </c>
      <c r="BH192" s="8">
        <f t="shared" si="80"/>
        <v>0</v>
      </c>
      <c r="BI192" s="8">
        <f t="shared" si="81"/>
        <v>117798.64500655739</v>
      </c>
      <c r="BJ192" s="8">
        <f t="shared" si="82"/>
        <v>25857.056247945191</v>
      </c>
      <c r="BK192" s="8">
        <f t="shared" si="83"/>
        <v>0</v>
      </c>
      <c r="BL192" s="8">
        <f>BU192*WACC!$H$9/12</f>
        <v>7345.5446303294802</v>
      </c>
      <c r="BM192" s="8">
        <f t="shared" si="70"/>
        <v>18511.51161761571</v>
      </c>
      <c r="BN192" s="8">
        <f t="shared" si="71"/>
        <v>7605.2694329812375</v>
      </c>
      <c r="BO192" s="8">
        <f t="shared" si="72"/>
        <v>10906.242184634473</v>
      </c>
      <c r="BP192" s="8">
        <f>BU192*WACC!$H$10/12</f>
        <v>148.82718707566201</v>
      </c>
      <c r="BQ192" s="8">
        <f t="shared" si="73"/>
        <v>10757.414997558812</v>
      </c>
      <c r="BR192" s="8"/>
      <c r="BS192" s="8">
        <f t="shared" si="74"/>
        <v>25857.056247945191</v>
      </c>
      <c r="BT192" s="8">
        <f t="shared" si="75"/>
        <v>25857.056247945202</v>
      </c>
      <c r="BU192" s="8">
        <f t="shared" si="76"/>
        <v>2793948.06</v>
      </c>
      <c r="BV192" s="8">
        <f>BU192*WACC!$H$11/12</f>
        <v>10760.805388430663</v>
      </c>
      <c r="BW192" s="8">
        <f t="shared" si="77"/>
        <v>3.3903908718511957</v>
      </c>
    </row>
    <row r="193" spans="1:75" hidden="1" outlineLevel="1" x14ac:dyDescent="0.2">
      <c r="A193">
        <f t="shared" si="67"/>
        <v>2024</v>
      </c>
      <c r="B193" s="49">
        <v>45352</v>
      </c>
      <c r="C193" s="205">
        <f>VLOOKUP($B193,[1]RevReqInput!$B$20:$AK$197,C$6,FALSE)</f>
        <v>0</v>
      </c>
      <c r="D193" s="205">
        <f>VLOOKUP($B193,[1]RevReqInput!$B$20:$AK$197,D$6,FALSE)</f>
        <v>0</v>
      </c>
      <c r="E193" s="205">
        <f>VLOOKUP($B193,[1]RevReqInput!$B$20:$AK$197,E$6,FALSE)</f>
        <v>23989.64</v>
      </c>
      <c r="F193" s="205">
        <f>VLOOKUP($B193,[1]RevReqInput!$B$20:$AK$197,F$6,FALSE)</f>
        <v>0</v>
      </c>
      <c r="G193" s="205">
        <f>VLOOKUP($B193,[1]RevReqInput!$B$20:$AK$197,G$6,FALSE)</f>
        <v>0</v>
      </c>
      <c r="H193" s="205">
        <f>VLOOKUP($B193,[1]RevReqInput!$B$20:$AK$197,H$6,FALSE)</f>
        <v>23989.64</v>
      </c>
      <c r="I193" s="205">
        <f>VLOOKUP($B193,[1]RevReqInput!$B$20:$AK$197,I$6,FALSE)</f>
        <v>23989.64</v>
      </c>
      <c r="J193" s="205">
        <f>VLOOKUP($B193,[1]RevReqInput!$B$20:$AK$197,J$6,FALSE)</f>
        <v>0</v>
      </c>
      <c r="K193" s="205">
        <f>VLOOKUP($B193,[1]RevReqInput!$B$20:$AK$197,K$6,FALSE)</f>
        <v>206150</v>
      </c>
      <c r="L193" s="205">
        <f>VLOOKUP($B193,[1]RevReqInput!$B$20:$AK$197,L$6,FALSE)</f>
        <v>0</v>
      </c>
      <c r="M193" s="205">
        <f>VLOOKUP($B193,[1]RevReqInput!$B$20:$AK$197,M$6,FALSE)</f>
        <v>23989.64</v>
      </c>
      <c r="N193" s="205">
        <f>VLOOKUP($B193,[1]RevReqInput!$B$20:$AK$197,N$6,FALSE)</f>
        <v>182160.36000000002</v>
      </c>
      <c r="O193" s="205">
        <f>VLOOKUP($B193,[1]RevReqInput!$B$20:$AK$197,O$6,FALSE)</f>
        <v>0</v>
      </c>
      <c r="P193" s="205">
        <f>VLOOKUP($B193,[1]RevReqInput!$B$20:$AK$197,P$6,FALSE)</f>
        <v>2408987.33</v>
      </c>
      <c r="Q193" s="205">
        <f>VLOOKUP($B193,[1]RevReqInput!$B$20:$AK$197,Q$6,FALSE)</f>
        <v>2408987.33</v>
      </c>
      <c r="R193" s="205">
        <f>VLOOKUP($B193,[1]RevReqInput!$B$20:$AK$197,R$6,FALSE)</f>
        <v>67270</v>
      </c>
      <c r="S193" s="205">
        <f>VLOOKUP($B193,[1]RevReqInput!$B$20:$AK$197,S$6,FALSE)</f>
        <v>0</v>
      </c>
      <c r="T193" s="205">
        <f>VLOOKUP($B193,[1]RevReqInput!$B$20:$AK$197,T$6,FALSE)</f>
        <v>0</v>
      </c>
      <c r="U193" s="205">
        <f>VLOOKUP($B193,[1]RevReqInput!$B$20:$AK$197,U$6,FALSE)</f>
        <v>183365</v>
      </c>
      <c r="V193" s="205">
        <f>VLOOKUP($B193,[1]RevReqInput!$B$20:$AK$197,V$6,FALSE)</f>
        <v>1115.9355794520548</v>
      </c>
      <c r="W193" s="205">
        <f>VLOOKUP($B193,[1]RevReqInput!$B$20:$AK$197,W$6,FALSE)</f>
        <v>0</v>
      </c>
      <c r="X193" s="205">
        <f>VLOOKUP($B193,[1]RevReqInput!$B$20:$AK$197,X$6,FALSE)</f>
        <v>0</v>
      </c>
      <c r="Y193" s="205">
        <f>VLOOKUP($B193,[1]RevReqInput!$B$20:$AK$197,Y$6,FALSE)</f>
        <v>138880</v>
      </c>
      <c r="Z193" s="205">
        <f>VLOOKUP($B193,[1]RevReqInput!$B$20:$AK$197,Z$6,FALSE)</f>
        <v>0</v>
      </c>
      <c r="AA193" s="205">
        <f>VLOOKUP($B193,[1]RevReqInput!$B$20:$AK$197,AA$6,FALSE)</f>
        <v>0</v>
      </c>
      <c r="AB193" s="205">
        <f>VLOOKUP($B193,[1]RevReqInput!$B$20:$AK$197,AB$6,FALSE)</f>
        <v>0</v>
      </c>
      <c r="AC193" s="205">
        <f>VLOOKUP($B193,[1]RevReqInput!$B$20:$AK$197,AC$6,FALSE)</f>
        <v>0</v>
      </c>
      <c r="AD193" s="205">
        <f>VLOOKUP($B193,[1]RevReqInput!$B$20:$AK$197,AD$6,FALSE)</f>
        <v>0</v>
      </c>
      <c r="AE193" s="205">
        <f>VLOOKUP($B193,[1]RevReqInput!$B$20:$AK$197,AE$6,FALSE)</f>
        <v>0</v>
      </c>
      <c r="AF193" s="205">
        <f>VLOOKUP($B193,[1]RevReqInput!$B$20:$AK$197,AF$6,FALSE)</f>
        <v>0</v>
      </c>
      <c r="AG193" s="205">
        <f>VLOOKUP($B193,[1]RevReqInput!$B$20:$AK$197,AG$6,FALSE)</f>
        <v>0</v>
      </c>
      <c r="AH193" s="205">
        <f>VLOOKUP($B193,[1]RevReqInput!$B$20:$AK$197,AH$6,FALSE)</f>
        <v>0</v>
      </c>
      <c r="AI193" s="205">
        <f>VLOOKUP($B193,[1]RevReqInput!$B$20:$AK$197,AI$6,FALSE)</f>
        <v>5798.6450065573854</v>
      </c>
      <c r="AJ193" s="8">
        <f t="shared" si="68"/>
        <v>145794.58058600946</v>
      </c>
      <c r="AK193" s="8">
        <f t="shared" si="69"/>
        <v>145794.58058600943</v>
      </c>
      <c r="AL193">
        <f t="shared" si="66"/>
        <v>38.6</v>
      </c>
      <c r="AN193" s="8">
        <f>AJ193-RevReqSumR!W193</f>
        <v>0</v>
      </c>
      <c r="AO193" s="8">
        <f t="shared" si="85"/>
        <v>0</v>
      </c>
      <c r="AP193" s="8">
        <f t="shared" si="86"/>
        <v>0</v>
      </c>
      <c r="AQ193" s="8">
        <f t="shared" si="87"/>
        <v>0</v>
      </c>
      <c r="AR193" s="8">
        <f t="shared" si="88"/>
        <v>2408987.33</v>
      </c>
      <c r="AS193" s="8">
        <v>0</v>
      </c>
      <c r="AU193" s="8">
        <f t="shared" si="89"/>
        <v>183365</v>
      </c>
      <c r="AV193" s="8">
        <f t="shared" si="90"/>
        <v>0</v>
      </c>
      <c r="AW193" s="8">
        <f t="shared" si="91"/>
        <v>2592352.33</v>
      </c>
      <c r="AX193" s="8">
        <f t="shared" si="92"/>
        <v>0</v>
      </c>
      <c r="AZ193" s="8">
        <f t="shared" si="95"/>
        <v>1330563.7186574503</v>
      </c>
      <c r="BA193" s="8">
        <f t="shared" si="95"/>
        <v>32943.613409640006</v>
      </c>
      <c r="BB193" s="8">
        <f t="shared" si="95"/>
        <v>1228844.99793291</v>
      </c>
      <c r="BC193" s="8">
        <f t="shared" si="93"/>
        <v>2592352.33</v>
      </c>
      <c r="BD193" s="8">
        <f t="shared" si="94"/>
        <v>0</v>
      </c>
      <c r="BF193" s="8">
        <f t="shared" si="78"/>
        <v>169784.22058600944</v>
      </c>
      <c r="BG193" s="8">
        <f t="shared" si="79"/>
        <v>144678.64500655737</v>
      </c>
      <c r="BH193" s="8">
        <f t="shared" si="80"/>
        <v>0</v>
      </c>
      <c r="BI193" s="8">
        <f t="shared" si="81"/>
        <v>144678.64500655737</v>
      </c>
      <c r="BJ193" s="8">
        <f t="shared" si="82"/>
        <v>25105.575579452066</v>
      </c>
      <c r="BK193" s="8">
        <f t="shared" si="83"/>
        <v>0</v>
      </c>
      <c r="BL193" s="8">
        <f>BU193*WACC!$H$9/12</f>
        <v>7117.5882935090194</v>
      </c>
      <c r="BM193" s="8">
        <f t="shared" si="70"/>
        <v>17987.987285943047</v>
      </c>
      <c r="BN193" s="8">
        <f t="shared" si="71"/>
        <v>7390.1846965568411</v>
      </c>
      <c r="BO193" s="8">
        <f t="shared" si="72"/>
        <v>10597.802589386207</v>
      </c>
      <c r="BP193" s="8">
        <f>BU193*WACC!$H$10/12</f>
        <v>144.20859143811302</v>
      </c>
      <c r="BQ193" s="8">
        <f t="shared" si="73"/>
        <v>10453.593997948094</v>
      </c>
      <c r="BR193" s="8"/>
      <c r="BS193" s="8">
        <f t="shared" si="74"/>
        <v>25105.575579452066</v>
      </c>
      <c r="BT193" s="8">
        <f t="shared" si="75"/>
        <v>25105.575579452056</v>
      </c>
      <c r="BU193" s="8">
        <f t="shared" si="76"/>
        <v>2707242.69</v>
      </c>
      <c r="BV193" s="8">
        <f>BU193*WACC!$H$11/12</f>
        <v>10426.86231122762</v>
      </c>
      <c r="BW193" s="8">
        <f t="shared" si="77"/>
        <v>-26.73168672047359</v>
      </c>
    </row>
    <row r="194" spans="1:75" hidden="1" outlineLevel="1" x14ac:dyDescent="0.2">
      <c r="A194">
        <f t="shared" si="67"/>
        <v>2024</v>
      </c>
      <c r="B194" s="49">
        <v>45383</v>
      </c>
      <c r="C194" s="205">
        <f>VLOOKUP($B194,[1]RevReqInput!$B$20:$AK$197,C$6,FALSE)</f>
        <v>0</v>
      </c>
      <c r="D194" s="205">
        <f>VLOOKUP($B194,[1]RevReqInput!$B$20:$AK$197,D$6,FALSE)</f>
        <v>0</v>
      </c>
      <c r="E194" s="205">
        <f>VLOOKUP($B194,[1]RevReqInput!$B$20:$AK$197,E$6,FALSE)</f>
        <v>22303.119999999999</v>
      </c>
      <c r="F194" s="205">
        <f>VLOOKUP($B194,[1]RevReqInput!$B$20:$AK$197,F$6,FALSE)</f>
        <v>0</v>
      </c>
      <c r="G194" s="205">
        <f>VLOOKUP($B194,[1]RevReqInput!$B$20:$AK$197,G$6,FALSE)</f>
        <v>0</v>
      </c>
      <c r="H194" s="205">
        <f>VLOOKUP($B194,[1]RevReqInput!$B$20:$AK$197,H$6,FALSE)</f>
        <v>22303.119999999999</v>
      </c>
      <c r="I194" s="205">
        <f>VLOOKUP($B194,[1]RevReqInput!$B$20:$AK$197,I$6,FALSE)</f>
        <v>22303.119999999999</v>
      </c>
      <c r="J194" s="205">
        <f>VLOOKUP($B194,[1]RevReqInput!$B$20:$AK$197,J$6,FALSE)</f>
        <v>0</v>
      </c>
      <c r="K194" s="205">
        <f>VLOOKUP($B194,[1]RevReqInput!$B$20:$AK$197,K$6,FALSE)</f>
        <v>253882.1</v>
      </c>
      <c r="L194" s="205">
        <f>VLOOKUP($B194,[1]RevReqInput!$B$20:$AK$197,L$6,FALSE)</f>
        <v>0</v>
      </c>
      <c r="M194" s="205">
        <f>VLOOKUP($B194,[1]RevReqInput!$B$20:$AK$197,M$6,FALSE)</f>
        <v>22303.119999999999</v>
      </c>
      <c r="N194" s="205">
        <f>VLOOKUP($B194,[1]RevReqInput!$B$20:$AK$197,N$6,FALSE)</f>
        <v>231578.97999999998</v>
      </c>
      <c r="O194" s="205">
        <f>VLOOKUP($B194,[1]RevReqInput!$B$20:$AK$197,O$6,FALSE)</f>
        <v>0</v>
      </c>
      <c r="P194" s="205">
        <f>VLOOKUP($B194,[1]RevReqInput!$B$20:$AK$197,P$6,FALSE)</f>
        <v>2177408.35</v>
      </c>
      <c r="Q194" s="205">
        <f>VLOOKUP($B194,[1]RevReqInput!$B$20:$AK$197,Q$6,FALSE)</f>
        <v>2177408.35</v>
      </c>
      <c r="R194" s="205">
        <f>VLOOKUP($B194,[1]RevReqInput!$B$20:$AK$197,R$6,FALSE)</f>
        <v>82925</v>
      </c>
      <c r="S194" s="205">
        <f>VLOOKUP($B194,[1]RevReqInput!$B$20:$AK$197,S$6,FALSE)</f>
        <v>183365</v>
      </c>
      <c r="T194" s="205">
        <f>VLOOKUP($B194,[1]RevReqInput!$B$20:$AK$197,T$6,FALSE)</f>
        <v>0</v>
      </c>
      <c r="U194" s="205">
        <f>VLOOKUP($B194,[1]RevReqInput!$B$20:$AK$197,U$6,FALSE)</f>
        <v>82925</v>
      </c>
      <c r="V194" s="205">
        <f>VLOOKUP($B194,[1]RevReqInput!$B$20:$AK$197,V$6,FALSE)</f>
        <v>1643.8264684931507</v>
      </c>
      <c r="W194" s="205">
        <f>VLOOKUP($B194,[1]RevReqInput!$B$20:$AK$197,W$6,FALSE)</f>
        <v>967.8335226134011</v>
      </c>
      <c r="X194" s="205">
        <f>VLOOKUP($B194,[1]RevReqInput!$B$20:$AK$197,X$6,FALSE)</f>
        <v>0</v>
      </c>
      <c r="Y194" s="205">
        <f>VLOOKUP($B194,[1]RevReqInput!$B$20:$AK$197,Y$6,FALSE)</f>
        <v>170957.1</v>
      </c>
      <c r="Z194" s="205">
        <f>VLOOKUP($B194,[1]RevReqInput!$B$20:$AK$197,Z$6,FALSE)</f>
        <v>0</v>
      </c>
      <c r="AA194" s="205">
        <f>VLOOKUP($B194,[1]RevReqInput!$B$20:$AK$197,AA$6,FALSE)</f>
        <v>0</v>
      </c>
      <c r="AB194" s="205">
        <f>VLOOKUP($B194,[1]RevReqInput!$B$20:$AK$197,AB$6,FALSE)</f>
        <v>0</v>
      </c>
      <c r="AC194" s="205">
        <f>VLOOKUP($B194,[1]RevReqInput!$B$20:$AK$197,AC$6,FALSE)</f>
        <v>0</v>
      </c>
      <c r="AD194" s="205">
        <f>VLOOKUP($B194,[1]RevReqInput!$B$20:$AK$197,AD$6,FALSE)</f>
        <v>0</v>
      </c>
      <c r="AE194" s="205">
        <f>VLOOKUP($B194,[1]RevReqInput!$B$20:$AK$197,AE$6,FALSE)</f>
        <v>0</v>
      </c>
      <c r="AF194" s="205">
        <f>VLOOKUP($B194,[1]RevReqInput!$B$20:$AK$197,AF$6,FALSE)</f>
        <v>0</v>
      </c>
      <c r="AG194" s="205">
        <f>VLOOKUP($B194,[1]RevReqInput!$B$20:$AK$197,AG$6,FALSE)</f>
        <v>0</v>
      </c>
      <c r="AH194" s="205">
        <f>VLOOKUP($B194,[1]RevReqInput!$B$20:$AK$197,AH$6,FALSE)</f>
        <v>0</v>
      </c>
      <c r="AI194" s="205">
        <f>VLOOKUP($B194,[1]RevReqInput!$B$20:$AK$197,AI$6,FALSE)</f>
        <v>5798.6450065573854</v>
      </c>
      <c r="AJ194" s="8">
        <f t="shared" si="68"/>
        <v>179367.40499766389</v>
      </c>
      <c r="AK194" s="8">
        <f t="shared" si="69"/>
        <v>179367.40499766392</v>
      </c>
      <c r="AL194">
        <f t="shared" si="66"/>
        <v>38.799999999999997</v>
      </c>
      <c r="AN194" s="8">
        <f>AJ194-RevReqSumR!W194</f>
        <v>0</v>
      </c>
      <c r="AO194" s="8">
        <f t="shared" si="85"/>
        <v>0</v>
      </c>
      <c r="AP194" s="8">
        <f t="shared" si="86"/>
        <v>0</v>
      </c>
      <c r="AQ194" s="8">
        <f t="shared" si="87"/>
        <v>0</v>
      </c>
      <c r="AR194" s="8">
        <f t="shared" si="88"/>
        <v>2177408.35</v>
      </c>
      <c r="AS194" s="8">
        <v>0</v>
      </c>
      <c r="AU194" s="8">
        <f t="shared" si="89"/>
        <v>82925</v>
      </c>
      <c r="AV194" s="8">
        <f t="shared" si="90"/>
        <v>0</v>
      </c>
      <c r="AW194" s="8">
        <f t="shared" si="91"/>
        <v>2260333.35</v>
      </c>
      <c r="AX194" s="8">
        <f t="shared" si="92"/>
        <v>0</v>
      </c>
      <c r="AZ194" s="8">
        <f t="shared" si="95"/>
        <v>1160149.9968877502</v>
      </c>
      <c r="BA194" s="8">
        <f t="shared" si="95"/>
        <v>28724.316211800004</v>
      </c>
      <c r="BB194" s="8">
        <f t="shared" si="95"/>
        <v>1071459.03690045</v>
      </c>
      <c r="BC194" s="8">
        <f t="shared" si="93"/>
        <v>2260333.3500000006</v>
      </c>
      <c r="BD194" s="8">
        <f t="shared" si="94"/>
        <v>0</v>
      </c>
      <c r="BF194" s="8">
        <f t="shared" si="78"/>
        <v>201670.52499766389</v>
      </c>
      <c r="BG194" s="8">
        <f t="shared" si="79"/>
        <v>177723.5785291708</v>
      </c>
      <c r="BH194" s="8">
        <f t="shared" si="80"/>
        <v>0</v>
      </c>
      <c r="BI194" s="8">
        <f t="shared" si="81"/>
        <v>177723.5785291708</v>
      </c>
      <c r="BJ194" s="8">
        <f t="shared" si="82"/>
        <v>23946.946468493086</v>
      </c>
      <c r="BK194" s="8">
        <f t="shared" si="83"/>
        <v>0</v>
      </c>
      <c r="BL194" s="8">
        <f>BU194*WACC!$H$9/12</f>
        <v>6815.5310437494736</v>
      </c>
      <c r="BM194" s="8">
        <f t="shared" si="70"/>
        <v>17131.415424743613</v>
      </c>
      <c r="BN194" s="8">
        <f t="shared" si="71"/>
        <v>7038.2707131016659</v>
      </c>
      <c r="BO194" s="8">
        <f t="shared" si="72"/>
        <v>10093.144711641948</v>
      </c>
      <c r="BP194" s="8">
        <f>BU194*WACC!$H$10/12</f>
        <v>138.08864620874101</v>
      </c>
      <c r="BQ194" s="8">
        <f t="shared" si="73"/>
        <v>9955.0560654332076</v>
      </c>
      <c r="BR194" s="8"/>
      <c r="BS194" s="8">
        <f t="shared" si="74"/>
        <v>23946.946468493086</v>
      </c>
      <c r="BT194" s="8">
        <f t="shared" si="75"/>
        <v>23946.946468493148</v>
      </c>
      <c r="BU194" s="8">
        <f t="shared" si="76"/>
        <v>2592352.33</v>
      </c>
      <c r="BV194" s="8">
        <f>BU194*WACC!$H$11/12</f>
        <v>9984.3656082048947</v>
      </c>
      <c r="BW194" s="8">
        <f t="shared" si="77"/>
        <v>29.30954277168712</v>
      </c>
    </row>
    <row r="195" spans="1:75" hidden="1" outlineLevel="1" x14ac:dyDescent="0.2">
      <c r="A195">
        <f t="shared" si="67"/>
        <v>2024</v>
      </c>
      <c r="B195" s="49">
        <v>45413</v>
      </c>
      <c r="C195" s="205">
        <f>VLOOKUP($B195,[1]RevReqInput!$B$20:$AK$197,C$6,FALSE)</f>
        <v>0</v>
      </c>
      <c r="D195" s="205">
        <f>VLOOKUP($B195,[1]RevReqInput!$B$20:$AK$197,D$6,FALSE)</f>
        <v>0</v>
      </c>
      <c r="E195" s="205">
        <f>VLOOKUP($B195,[1]RevReqInput!$B$20:$AK$197,E$6,FALSE)</f>
        <v>20159.090000000004</v>
      </c>
      <c r="F195" s="205">
        <f>VLOOKUP($B195,[1]RevReqInput!$B$20:$AK$197,F$6,FALSE)</f>
        <v>0</v>
      </c>
      <c r="G195" s="205">
        <f>VLOOKUP($B195,[1]RevReqInput!$B$20:$AK$197,G$6,FALSE)</f>
        <v>0</v>
      </c>
      <c r="H195" s="205">
        <f>VLOOKUP($B195,[1]RevReqInput!$B$20:$AK$197,H$6,FALSE)</f>
        <v>20159.090000000004</v>
      </c>
      <c r="I195" s="205">
        <f>VLOOKUP($B195,[1]RevReqInput!$B$20:$AK$197,I$6,FALSE)</f>
        <v>20159.090000000004</v>
      </c>
      <c r="J195" s="205">
        <f>VLOOKUP($B195,[1]RevReqInput!$B$20:$AK$197,J$6,FALSE)</f>
        <v>0</v>
      </c>
      <c r="K195" s="205">
        <f>VLOOKUP($B195,[1]RevReqInput!$B$20:$AK$197,K$6,FALSE)</f>
        <v>358625</v>
      </c>
      <c r="L195" s="205">
        <f>VLOOKUP($B195,[1]RevReqInput!$B$20:$AK$197,L$6,FALSE)</f>
        <v>0</v>
      </c>
      <c r="M195" s="205">
        <f>VLOOKUP($B195,[1]RevReqInput!$B$20:$AK$197,M$6,FALSE)</f>
        <v>20159.090000000004</v>
      </c>
      <c r="N195" s="205">
        <f>VLOOKUP($B195,[1]RevReqInput!$B$20:$AK$197,N$6,FALSE)</f>
        <v>338465.91000000003</v>
      </c>
      <c r="O195" s="205">
        <f>VLOOKUP($B195,[1]RevReqInput!$B$20:$AK$197,O$6,FALSE)</f>
        <v>0</v>
      </c>
      <c r="P195" s="205">
        <f>VLOOKUP($B195,[1]RevReqInput!$B$20:$AK$197,P$6,FALSE)</f>
        <v>1838942.44</v>
      </c>
      <c r="Q195" s="205">
        <f>VLOOKUP($B195,[1]RevReqInput!$B$20:$AK$197,Q$6,FALSE)</f>
        <v>1838942.44</v>
      </c>
      <c r="R195" s="205">
        <f>VLOOKUP($B195,[1]RevReqInput!$B$20:$AK$197,R$6,FALSE)</f>
        <v>117025</v>
      </c>
      <c r="S195" s="205">
        <f>VLOOKUP($B195,[1]RevReqInput!$B$20:$AK$197,S$6,FALSE)</f>
        <v>0</v>
      </c>
      <c r="T195" s="205">
        <f>VLOOKUP($B195,[1]RevReqInput!$B$20:$AK$197,T$6,FALSE)</f>
        <v>0</v>
      </c>
      <c r="U195" s="205">
        <f>VLOOKUP($B195,[1]RevReqInput!$B$20:$AK$197,U$6,FALSE)</f>
        <v>199950</v>
      </c>
      <c r="V195" s="205">
        <f>VLOOKUP($B195,[1]RevReqInput!$B$20:$AK$197,V$6,FALSE)</f>
        <v>818.0916986301371</v>
      </c>
      <c r="W195" s="205">
        <f>VLOOKUP($B195,[1]RevReqInput!$B$20:$AK$197,W$6,FALSE)</f>
        <v>0</v>
      </c>
      <c r="X195" s="205">
        <f>VLOOKUP($B195,[1]RevReqInput!$B$20:$AK$197,X$6,FALSE)</f>
        <v>0</v>
      </c>
      <c r="Y195" s="205">
        <f>VLOOKUP($B195,[1]RevReqInput!$B$20:$AK$197,Y$6,FALSE)</f>
        <v>241600</v>
      </c>
      <c r="Z195" s="205">
        <f>VLOOKUP($B195,[1]RevReqInput!$B$20:$AK$197,Z$6,FALSE)</f>
        <v>0</v>
      </c>
      <c r="AA195" s="205">
        <f>VLOOKUP($B195,[1]RevReqInput!$B$20:$AK$197,AA$6,FALSE)</f>
        <v>0</v>
      </c>
      <c r="AB195" s="205">
        <f>VLOOKUP($B195,[1]RevReqInput!$B$20:$AK$197,AB$6,FALSE)</f>
        <v>0</v>
      </c>
      <c r="AC195" s="205">
        <f>VLOOKUP($B195,[1]RevReqInput!$B$20:$AK$197,AC$6,FALSE)</f>
        <v>0</v>
      </c>
      <c r="AD195" s="205">
        <f>VLOOKUP($B195,[1]RevReqInput!$B$20:$AK$197,AD$6,FALSE)</f>
        <v>0</v>
      </c>
      <c r="AE195" s="205">
        <f>VLOOKUP($B195,[1]RevReqInput!$B$20:$AK$197,AE$6,FALSE)</f>
        <v>0</v>
      </c>
      <c r="AF195" s="205">
        <f>VLOOKUP($B195,[1]RevReqInput!$B$20:$AK$197,AF$6,FALSE)</f>
        <v>0</v>
      </c>
      <c r="AG195" s="205">
        <f>VLOOKUP($B195,[1]RevReqInput!$B$20:$AK$197,AG$6,FALSE)</f>
        <v>0</v>
      </c>
      <c r="AH195" s="205">
        <f>VLOOKUP($B195,[1]RevReqInput!$B$20:$AK$197,AH$6,FALSE)</f>
        <v>0</v>
      </c>
      <c r="AI195" s="205">
        <f>VLOOKUP($B195,[1]RevReqInput!$B$20:$AK$197,AI$6,FALSE)</f>
        <v>5798.6450065573854</v>
      </c>
      <c r="AJ195" s="8">
        <f t="shared" si="68"/>
        <v>248216.73670518756</v>
      </c>
      <c r="AK195" s="8">
        <f t="shared" si="69"/>
        <v>248216.7367051875</v>
      </c>
      <c r="AL195">
        <f t="shared" si="66"/>
        <v>39</v>
      </c>
      <c r="AN195" s="8">
        <f>AJ195-RevReqSumR!W195</f>
        <v>0</v>
      </c>
      <c r="AO195" s="8">
        <f t="shared" si="85"/>
        <v>0</v>
      </c>
      <c r="AP195" s="8">
        <f t="shared" si="86"/>
        <v>0</v>
      </c>
      <c r="AQ195" s="8">
        <f t="shared" si="87"/>
        <v>0</v>
      </c>
      <c r="AR195" s="8">
        <f t="shared" si="88"/>
        <v>1838942.44</v>
      </c>
      <c r="AS195" s="8">
        <v>0</v>
      </c>
      <c r="AU195" s="8">
        <f t="shared" si="89"/>
        <v>199950</v>
      </c>
      <c r="AV195" s="8">
        <f t="shared" si="90"/>
        <v>0</v>
      </c>
      <c r="AW195" s="8">
        <f t="shared" si="91"/>
        <v>2038892.44</v>
      </c>
      <c r="AX195" s="8">
        <f t="shared" si="92"/>
        <v>0</v>
      </c>
      <c r="AZ195" s="8">
        <f t="shared" ref="AZ195:BB214" si="96">($AW195-$AX195)*AZ$5</f>
        <v>1046492.1282166002</v>
      </c>
      <c r="BA195" s="8">
        <f t="shared" si="96"/>
        <v>25910.24512752</v>
      </c>
      <c r="BB195" s="8">
        <f t="shared" si="96"/>
        <v>966490.06665587996</v>
      </c>
      <c r="BC195" s="8">
        <f t="shared" si="93"/>
        <v>2038892.44</v>
      </c>
      <c r="BD195" s="8">
        <f t="shared" si="94"/>
        <v>0</v>
      </c>
      <c r="BF195" s="8">
        <f t="shared" si="78"/>
        <v>268375.82670518756</v>
      </c>
      <c r="BG195" s="8">
        <f t="shared" si="79"/>
        <v>247398.64500655737</v>
      </c>
      <c r="BH195" s="8">
        <f t="shared" si="80"/>
        <v>0</v>
      </c>
      <c r="BI195" s="8">
        <f t="shared" si="81"/>
        <v>247398.64500655737</v>
      </c>
      <c r="BJ195" s="8">
        <f t="shared" si="82"/>
        <v>20977.181698630186</v>
      </c>
      <c r="BK195" s="8">
        <f t="shared" si="83"/>
        <v>0</v>
      </c>
      <c r="BL195" s="8">
        <f>BU195*WACC!$H$9/12</f>
        <v>5942.6228209293004</v>
      </c>
      <c r="BM195" s="8">
        <f t="shared" si="70"/>
        <v>15034.558877700885</v>
      </c>
      <c r="BN195" s="8">
        <f t="shared" si="71"/>
        <v>6176.7981693146312</v>
      </c>
      <c r="BO195" s="8">
        <f t="shared" si="72"/>
        <v>8857.7607083862531</v>
      </c>
      <c r="BP195" s="8">
        <f>BU195*WACC!$H$10/12</f>
        <v>120.40275878779501</v>
      </c>
      <c r="BQ195" s="8">
        <f t="shared" si="73"/>
        <v>8737.3579495984577</v>
      </c>
      <c r="BR195" s="8"/>
      <c r="BS195" s="8">
        <f t="shared" si="74"/>
        <v>20977.181698630186</v>
      </c>
      <c r="BT195" s="8">
        <f t="shared" si="75"/>
        <v>20977.181698630142</v>
      </c>
      <c r="BU195" s="8">
        <f t="shared" si="76"/>
        <v>2260333.35</v>
      </c>
      <c r="BV195" s="8">
        <f>BU195*WACC!$H$11/12</f>
        <v>8705.6046748161571</v>
      </c>
      <c r="BW195" s="8">
        <f t="shared" si="77"/>
        <v>-31.75327478230065</v>
      </c>
    </row>
    <row r="196" spans="1:75" hidden="1" outlineLevel="1" x14ac:dyDescent="0.2">
      <c r="A196">
        <f t="shared" si="67"/>
        <v>2024</v>
      </c>
      <c r="B196" s="49">
        <v>45444</v>
      </c>
      <c r="C196" s="205">
        <f>VLOOKUP($B196,[1]RevReqInput!$B$20:$AK$197,C$6,FALSE)</f>
        <v>0</v>
      </c>
      <c r="D196" s="205">
        <f>VLOOKUP($B196,[1]RevReqInput!$B$20:$AK$197,D$6,FALSE)</f>
        <v>0</v>
      </c>
      <c r="E196" s="205">
        <f>VLOOKUP($B196,[1]RevReqInput!$B$20:$AK$197,E$6,FALSE)</f>
        <v>17025.490000000002</v>
      </c>
      <c r="F196" s="205">
        <f>VLOOKUP($B196,[1]RevReqInput!$B$20:$AK$197,F$6,FALSE)</f>
        <v>0</v>
      </c>
      <c r="G196" s="205">
        <f>VLOOKUP($B196,[1]RevReqInput!$B$20:$AK$197,G$6,FALSE)</f>
        <v>0</v>
      </c>
      <c r="H196" s="205">
        <f>VLOOKUP($B196,[1]RevReqInput!$B$20:$AK$197,H$6,FALSE)</f>
        <v>17025.490000000002</v>
      </c>
      <c r="I196" s="205">
        <f>VLOOKUP($B196,[1]RevReqInput!$B$20:$AK$197,I$6,FALSE)</f>
        <v>17025.490000000002</v>
      </c>
      <c r="J196" s="205">
        <f>VLOOKUP($B196,[1]RevReqInput!$B$20:$AK$197,J$6,FALSE)</f>
        <v>0</v>
      </c>
      <c r="K196" s="205">
        <f>VLOOKUP($B196,[1]RevReqInput!$B$20:$AK$197,K$6,FALSE)</f>
        <v>405650</v>
      </c>
      <c r="L196" s="205">
        <f>VLOOKUP($B196,[1]RevReqInput!$B$20:$AK$197,L$6,FALSE)</f>
        <v>0</v>
      </c>
      <c r="M196" s="205">
        <f>VLOOKUP($B196,[1]RevReqInput!$B$20:$AK$197,M$6,FALSE)</f>
        <v>17025.490000000002</v>
      </c>
      <c r="N196" s="205">
        <f>VLOOKUP($B196,[1]RevReqInput!$B$20:$AK$197,N$6,FALSE)</f>
        <v>388624.51</v>
      </c>
      <c r="O196" s="205">
        <f>VLOOKUP($B196,[1]RevReqInput!$B$20:$AK$197,O$6,FALSE)</f>
        <v>0</v>
      </c>
      <c r="P196" s="205">
        <f>VLOOKUP($B196,[1]RevReqInput!$B$20:$AK$197,P$6,FALSE)</f>
        <v>1450317.9300000002</v>
      </c>
      <c r="Q196" s="205">
        <f>VLOOKUP($B196,[1]RevReqInput!$B$20:$AK$197,Q$6,FALSE)</f>
        <v>1450317.9300000002</v>
      </c>
      <c r="R196" s="205">
        <f>VLOOKUP($B196,[1]RevReqInput!$B$20:$AK$197,R$6,FALSE)</f>
        <v>132370</v>
      </c>
      <c r="S196" s="205">
        <f>VLOOKUP($B196,[1]RevReqInput!$B$20:$AK$197,S$6,FALSE)</f>
        <v>0</v>
      </c>
      <c r="T196" s="205">
        <f>VLOOKUP($B196,[1]RevReqInput!$B$20:$AK$197,T$6,FALSE)</f>
        <v>0</v>
      </c>
      <c r="U196" s="205">
        <f>VLOOKUP($B196,[1]RevReqInput!$B$20:$AK$197,U$6,FALSE)</f>
        <v>332320</v>
      </c>
      <c r="V196" s="205">
        <f>VLOOKUP($B196,[1]RevReqInput!$B$20:$AK$197,V$6,FALSE)</f>
        <v>1866.1360465753426</v>
      </c>
      <c r="W196" s="205">
        <f>VLOOKUP($B196,[1]RevReqInput!$B$20:$AK$197,W$6,FALSE)</f>
        <v>0</v>
      </c>
      <c r="X196" s="205">
        <f>VLOOKUP($B196,[1]RevReqInput!$B$20:$AK$197,X$6,FALSE)</f>
        <v>0</v>
      </c>
      <c r="Y196" s="205">
        <f>VLOOKUP($B196,[1]RevReqInput!$B$20:$AK$197,Y$6,FALSE)</f>
        <v>273280</v>
      </c>
      <c r="Z196" s="205">
        <f>VLOOKUP($B196,[1]RevReqInput!$B$20:$AK$197,Z$6,FALSE)</f>
        <v>0</v>
      </c>
      <c r="AA196" s="205">
        <f>VLOOKUP($B196,[1]RevReqInput!$B$20:$AK$197,AA$6,FALSE)</f>
        <v>0</v>
      </c>
      <c r="AB196" s="205">
        <f>VLOOKUP($B196,[1]RevReqInput!$B$20:$AK$197,AB$6,FALSE)</f>
        <v>0</v>
      </c>
      <c r="AC196" s="205">
        <f>VLOOKUP($B196,[1]RevReqInput!$B$20:$AK$197,AC$6,FALSE)</f>
        <v>0</v>
      </c>
      <c r="AD196" s="205">
        <f>VLOOKUP($B196,[1]RevReqInput!$B$20:$AK$197,AD$6,FALSE)</f>
        <v>0</v>
      </c>
      <c r="AE196" s="205">
        <f>VLOOKUP($B196,[1]RevReqInput!$B$20:$AK$197,AE$6,FALSE)</f>
        <v>0</v>
      </c>
      <c r="AF196" s="205">
        <f>VLOOKUP($B196,[1]RevReqInput!$B$20:$AK$197,AF$6,FALSE)</f>
        <v>0</v>
      </c>
      <c r="AG196" s="205">
        <f>VLOOKUP($B196,[1]RevReqInput!$B$20:$AK$197,AG$6,FALSE)</f>
        <v>0</v>
      </c>
      <c r="AH196" s="205">
        <f>VLOOKUP($B196,[1]RevReqInput!$B$20:$AK$197,AH$6,FALSE)</f>
        <v>0</v>
      </c>
      <c r="AI196" s="205">
        <f>VLOOKUP($B196,[1]RevReqInput!$B$20:$AK$197,AI$6,FALSE)</f>
        <v>5798.6450065573854</v>
      </c>
      <c r="AJ196" s="8">
        <f t="shared" si="68"/>
        <v>280944.78105313273</v>
      </c>
      <c r="AK196" s="8">
        <f t="shared" si="69"/>
        <v>280944.78105313273</v>
      </c>
      <c r="AL196">
        <f t="shared" si="66"/>
        <v>39.200000000000003</v>
      </c>
      <c r="AN196" s="8">
        <f>AJ196-RevReqSumR!W196</f>
        <v>0</v>
      </c>
      <c r="AO196" s="8">
        <f t="shared" si="85"/>
        <v>0</v>
      </c>
      <c r="AP196" s="8">
        <f t="shared" si="86"/>
        <v>0</v>
      </c>
      <c r="AQ196" s="8">
        <f t="shared" si="87"/>
        <v>0</v>
      </c>
      <c r="AR196" s="8">
        <f t="shared" si="88"/>
        <v>1450317.9300000002</v>
      </c>
      <c r="AS196" s="8">
        <v>0</v>
      </c>
      <c r="AU196" s="8">
        <f t="shared" si="89"/>
        <v>332320</v>
      </c>
      <c r="AV196" s="8">
        <f t="shared" si="90"/>
        <v>0</v>
      </c>
      <c r="AW196" s="8">
        <f t="shared" si="91"/>
        <v>1782637.9300000002</v>
      </c>
      <c r="AX196" s="8">
        <f t="shared" si="92"/>
        <v>0</v>
      </c>
      <c r="AZ196" s="8">
        <f t="shared" si="96"/>
        <v>914965.65714145021</v>
      </c>
      <c r="BA196" s="8">
        <f t="shared" si="96"/>
        <v>22653.762814440004</v>
      </c>
      <c r="BB196" s="8">
        <f t="shared" si="96"/>
        <v>845018.51004411001</v>
      </c>
      <c r="BC196" s="8">
        <f t="shared" si="93"/>
        <v>1782637.9300000002</v>
      </c>
      <c r="BD196" s="8">
        <f t="shared" si="94"/>
        <v>0</v>
      </c>
      <c r="BF196" s="8">
        <f t="shared" si="78"/>
        <v>297970.27105313272</v>
      </c>
      <c r="BG196" s="8">
        <f t="shared" si="79"/>
        <v>279078.6450065574</v>
      </c>
      <c r="BH196" s="8">
        <f t="shared" si="80"/>
        <v>0</v>
      </c>
      <c r="BI196" s="8">
        <f t="shared" si="81"/>
        <v>279078.6450065574</v>
      </c>
      <c r="BJ196" s="8">
        <f t="shared" si="82"/>
        <v>18891.626046575315</v>
      </c>
      <c r="BK196" s="8">
        <f t="shared" si="83"/>
        <v>0</v>
      </c>
      <c r="BL196" s="8">
        <f>BU196*WACC!$H$9/12</f>
        <v>5360.4344436028532</v>
      </c>
      <c r="BM196" s="8">
        <f t="shared" si="70"/>
        <v>13531.191602972462</v>
      </c>
      <c r="BN196" s="8">
        <f t="shared" si="71"/>
        <v>5559.1547581652057</v>
      </c>
      <c r="BO196" s="8">
        <f t="shared" si="72"/>
        <v>7972.0368448072559</v>
      </c>
      <c r="BP196" s="8">
        <f>BU196*WACC!$H$10/12</f>
        <v>108.60711082618799</v>
      </c>
      <c r="BQ196" s="8">
        <f t="shared" si="73"/>
        <v>7863.4297339810682</v>
      </c>
      <c r="BR196" s="8"/>
      <c r="BS196" s="8">
        <f t="shared" si="74"/>
        <v>18891.626046575315</v>
      </c>
      <c r="BT196" s="8">
        <f t="shared" si="75"/>
        <v>18891.626046575344</v>
      </c>
      <c r="BU196" s="8">
        <f t="shared" si="76"/>
        <v>2038892.44</v>
      </c>
      <c r="BV196" s="8">
        <f>BU196*WACC!$H$11/12</f>
        <v>7852.7317915790254</v>
      </c>
      <c r="BW196" s="8">
        <f t="shared" si="77"/>
        <v>-10.697942402042827</v>
      </c>
    </row>
    <row r="197" spans="1:75" hidden="1" outlineLevel="1" x14ac:dyDescent="0.2">
      <c r="A197">
        <f t="shared" si="67"/>
        <v>2024</v>
      </c>
      <c r="B197" s="49">
        <v>45474</v>
      </c>
      <c r="C197" s="205">
        <f>VLOOKUP($B197,[1]RevReqInput!$B$20:$AK$197,C$6,FALSE)</f>
        <v>0</v>
      </c>
      <c r="D197" s="205">
        <f>VLOOKUP($B197,[1]RevReqInput!$B$20:$AK$197,D$6,FALSE)</f>
        <v>0</v>
      </c>
      <c r="E197" s="205">
        <f>VLOOKUP($B197,[1]RevReqInput!$B$20:$AK$197,E$6,FALSE)</f>
        <v>13427.48</v>
      </c>
      <c r="F197" s="205">
        <f>VLOOKUP($B197,[1]RevReqInput!$B$20:$AK$197,F$6,FALSE)</f>
        <v>0</v>
      </c>
      <c r="G197" s="205">
        <f>VLOOKUP($B197,[1]RevReqInput!$B$20:$AK$197,G$6,FALSE)</f>
        <v>0</v>
      </c>
      <c r="H197" s="205">
        <f>VLOOKUP($B197,[1]RevReqInput!$B$20:$AK$197,H$6,FALSE)</f>
        <v>13427.48</v>
      </c>
      <c r="I197" s="205">
        <f>VLOOKUP($B197,[1]RevReqInput!$B$20:$AK$197,I$6,FALSE)</f>
        <v>13427.48</v>
      </c>
      <c r="J197" s="205">
        <f>VLOOKUP($B197,[1]RevReqInput!$B$20:$AK$197,J$6,FALSE)</f>
        <v>0</v>
      </c>
      <c r="K197" s="205">
        <f>VLOOKUP($B197,[1]RevReqInput!$B$20:$AK$197,K$6,FALSE)</f>
        <v>427379.35</v>
      </c>
      <c r="L197" s="205">
        <f>VLOOKUP($B197,[1]RevReqInput!$B$20:$AK$197,L$6,FALSE)</f>
        <v>0</v>
      </c>
      <c r="M197" s="205">
        <f>VLOOKUP($B197,[1]RevReqInput!$B$20:$AK$197,M$6,FALSE)</f>
        <v>13427.48</v>
      </c>
      <c r="N197" s="205">
        <f>VLOOKUP($B197,[1]RevReqInput!$B$20:$AK$197,N$6,FALSE)</f>
        <v>413951.87</v>
      </c>
      <c r="O197" s="205">
        <f>VLOOKUP($B197,[1]RevReqInput!$B$20:$AK$197,O$6,FALSE)</f>
        <v>0</v>
      </c>
      <c r="P197" s="205">
        <f>VLOOKUP($B197,[1]RevReqInput!$B$20:$AK$197,P$6,FALSE)</f>
        <v>1036366.0600000002</v>
      </c>
      <c r="Q197" s="205">
        <f>VLOOKUP($B197,[1]RevReqInput!$B$20:$AK$197,Q$6,FALSE)</f>
        <v>1036366.0600000002</v>
      </c>
      <c r="R197" s="205">
        <f>VLOOKUP($B197,[1]RevReqInput!$B$20:$AK$197,R$6,FALSE)</f>
        <v>139500</v>
      </c>
      <c r="S197" s="205">
        <f>VLOOKUP($B197,[1]RevReqInput!$B$20:$AK$197,S$6,FALSE)</f>
        <v>332320</v>
      </c>
      <c r="T197" s="205">
        <f>VLOOKUP($B197,[1]RevReqInput!$B$20:$AK$197,T$6,FALSE)</f>
        <v>0</v>
      </c>
      <c r="U197" s="205">
        <f>VLOOKUP($B197,[1]RevReqInput!$B$20:$AK$197,U$6,FALSE)</f>
        <v>139500</v>
      </c>
      <c r="V197" s="205">
        <f>VLOOKUP($B197,[1]RevReqInput!$B$20:$AK$197,V$6,FALSE)</f>
        <v>3077.0438630136987</v>
      </c>
      <c r="W197" s="205">
        <f>VLOOKUP($B197,[1]RevReqInput!$B$20:$AK$197,W$6,FALSE)</f>
        <v>1296.7393449092344</v>
      </c>
      <c r="X197" s="205">
        <f>VLOOKUP($B197,[1]RevReqInput!$B$20:$AK$197,X$6,FALSE)</f>
        <v>0</v>
      </c>
      <c r="Y197" s="205">
        <f>VLOOKUP($B197,[1]RevReqInput!$B$20:$AK$197,Y$6,FALSE)</f>
        <v>287879.34999999998</v>
      </c>
      <c r="Z197" s="205">
        <f>VLOOKUP($B197,[1]RevReqInput!$B$20:$AK$197,Z$6,FALSE)</f>
        <v>0</v>
      </c>
      <c r="AA197" s="205">
        <f>VLOOKUP($B197,[1]RevReqInput!$B$20:$AK$197,AA$6,FALSE)</f>
        <v>0</v>
      </c>
      <c r="AB197" s="205">
        <f>VLOOKUP($B197,[1]RevReqInput!$B$20:$AK$197,AB$6,FALSE)</f>
        <v>0</v>
      </c>
      <c r="AC197" s="205">
        <f>VLOOKUP($B197,[1]RevReqInput!$B$20:$AK$197,AC$6,FALSE)</f>
        <v>0</v>
      </c>
      <c r="AD197" s="205">
        <f>VLOOKUP($B197,[1]RevReqInput!$B$20:$AK$197,AD$6,FALSE)</f>
        <v>0</v>
      </c>
      <c r="AE197" s="205">
        <f>VLOOKUP($B197,[1]RevReqInput!$B$20:$AK$197,AE$6,FALSE)</f>
        <v>0</v>
      </c>
      <c r="AF197" s="205">
        <f>VLOOKUP($B197,[1]RevReqInput!$B$20:$AK$197,AF$6,FALSE)</f>
        <v>0</v>
      </c>
      <c r="AG197" s="205">
        <f>VLOOKUP($B197,[1]RevReqInput!$B$20:$AK$197,AG$6,FALSE)</f>
        <v>0</v>
      </c>
      <c r="AH197" s="205">
        <f>VLOOKUP($B197,[1]RevReqInput!$B$20:$AK$197,AH$6,FALSE)</f>
        <v>0</v>
      </c>
      <c r="AI197" s="205">
        <f>VLOOKUP($B197,[1]RevReqInput!$B$20:$AK$197,AI$6,FALSE)</f>
        <v>5798.6450065573854</v>
      </c>
      <c r="AJ197" s="8">
        <f t="shared" si="68"/>
        <v>298051.77821448032</v>
      </c>
      <c r="AK197" s="8">
        <f t="shared" si="69"/>
        <v>298051.77821448032</v>
      </c>
      <c r="AL197">
        <f t="shared" si="66"/>
        <v>39.4</v>
      </c>
      <c r="AN197" s="8">
        <f>AJ197-RevReqSumR!W197</f>
        <v>0</v>
      </c>
      <c r="AO197" s="8">
        <f t="shared" si="85"/>
        <v>0</v>
      </c>
      <c r="AP197" s="8">
        <f t="shared" si="86"/>
        <v>0</v>
      </c>
      <c r="AQ197" s="8">
        <f t="shared" si="87"/>
        <v>0</v>
      </c>
      <c r="AR197" s="8">
        <f t="shared" si="88"/>
        <v>1036366.0600000002</v>
      </c>
      <c r="AS197" s="8">
        <v>0</v>
      </c>
      <c r="AU197" s="8">
        <f t="shared" si="89"/>
        <v>139500</v>
      </c>
      <c r="AV197" s="8">
        <f t="shared" si="90"/>
        <v>0</v>
      </c>
      <c r="AW197" s="8">
        <f t="shared" si="91"/>
        <v>1175866.06</v>
      </c>
      <c r="AX197" s="8">
        <f t="shared" si="92"/>
        <v>0</v>
      </c>
      <c r="AZ197" s="8">
        <f t="shared" si="96"/>
        <v>603530.89328590012</v>
      </c>
      <c r="BA197" s="8">
        <f t="shared" si="96"/>
        <v>14942.905890480002</v>
      </c>
      <c r="BB197" s="8">
        <f t="shared" si="96"/>
        <v>557392.26082362002</v>
      </c>
      <c r="BC197" s="8">
        <f t="shared" si="93"/>
        <v>1175866.06</v>
      </c>
      <c r="BD197" s="8">
        <f t="shared" si="94"/>
        <v>0</v>
      </c>
      <c r="BF197" s="8">
        <f t="shared" si="78"/>
        <v>311479.2582144803</v>
      </c>
      <c r="BG197" s="8">
        <f t="shared" si="79"/>
        <v>294974.73435146658</v>
      </c>
      <c r="BH197" s="8">
        <f t="shared" si="80"/>
        <v>0</v>
      </c>
      <c r="BI197" s="8">
        <f t="shared" si="81"/>
        <v>294974.73435146658</v>
      </c>
      <c r="BJ197" s="8">
        <f t="shared" si="82"/>
        <v>16504.523863013717</v>
      </c>
      <c r="BK197" s="8">
        <f t="shared" si="83"/>
        <v>0</v>
      </c>
      <c r="BL197" s="8">
        <f>BU197*WACC!$H$9/12</f>
        <v>4686.7179322342736</v>
      </c>
      <c r="BM197" s="8">
        <f t="shared" si="70"/>
        <v>11817.805930779443</v>
      </c>
      <c r="BN197" s="8">
        <f t="shared" si="71"/>
        <v>4855.2273886014264</v>
      </c>
      <c r="BO197" s="8">
        <f t="shared" si="72"/>
        <v>6962.5785421780165</v>
      </c>
      <c r="BP197" s="8">
        <f>BU197*WACC!$H$10/12</f>
        <v>94.957022463861009</v>
      </c>
      <c r="BQ197" s="8">
        <f t="shared" si="73"/>
        <v>6867.6215197141555</v>
      </c>
      <c r="BR197" s="8"/>
      <c r="BS197" s="8">
        <f t="shared" si="74"/>
        <v>16504.523863013717</v>
      </c>
      <c r="BT197" s="8">
        <f t="shared" si="75"/>
        <v>16504.523863013699</v>
      </c>
      <c r="BU197" s="8">
        <f t="shared" si="76"/>
        <v>1782637.9300000002</v>
      </c>
      <c r="BV197" s="8">
        <f>BU197*WACC!$H$11/12</f>
        <v>6865.7753941083947</v>
      </c>
      <c r="BW197" s="8">
        <f t="shared" si="77"/>
        <v>-1.8461256057607898</v>
      </c>
    </row>
    <row r="198" spans="1:75" hidden="1" outlineLevel="1" x14ac:dyDescent="0.2">
      <c r="A198">
        <f t="shared" si="67"/>
        <v>2024</v>
      </c>
      <c r="B198" s="49">
        <v>45505</v>
      </c>
      <c r="C198" s="205">
        <f>VLOOKUP($B198,[1]RevReqInput!$B$20:$AK$197,C$6,FALSE)</f>
        <v>0</v>
      </c>
      <c r="D198" s="205">
        <f>VLOOKUP($B198,[1]RevReqInput!$B$20:$AK$197,D$6,FALSE)</f>
        <v>0</v>
      </c>
      <c r="E198" s="205">
        <f>VLOOKUP($B198,[1]RevReqInput!$B$20:$AK$197,E$6,FALSE)</f>
        <v>9594.98</v>
      </c>
      <c r="F198" s="205">
        <f>VLOOKUP($B198,[1]RevReqInput!$B$20:$AK$197,F$6,FALSE)</f>
        <v>0</v>
      </c>
      <c r="G198" s="205">
        <f>VLOOKUP($B198,[1]RevReqInput!$B$20:$AK$197,G$6,FALSE)</f>
        <v>0</v>
      </c>
      <c r="H198" s="205">
        <f>VLOOKUP($B198,[1]RevReqInput!$B$20:$AK$197,H$6,FALSE)</f>
        <v>9594.98</v>
      </c>
      <c r="I198" s="205">
        <f>VLOOKUP($B198,[1]RevReqInput!$B$20:$AK$197,I$6,FALSE)</f>
        <v>9594.98</v>
      </c>
      <c r="J198" s="205">
        <f>VLOOKUP($B198,[1]RevReqInput!$B$20:$AK$197,J$6,FALSE)</f>
        <v>0</v>
      </c>
      <c r="K198" s="205">
        <f>VLOOKUP($B198,[1]RevReqInput!$B$20:$AK$197,K$6,FALSE)</f>
        <v>341621.8</v>
      </c>
      <c r="L198" s="205">
        <f>VLOOKUP($B198,[1]RevReqInput!$B$20:$AK$197,L$6,FALSE)</f>
        <v>0</v>
      </c>
      <c r="M198" s="205">
        <f>VLOOKUP($B198,[1]RevReqInput!$B$20:$AK$197,M$6,FALSE)</f>
        <v>9594.98</v>
      </c>
      <c r="N198" s="205">
        <f>VLOOKUP($B198,[1]RevReqInput!$B$20:$AK$197,N$6,FALSE)</f>
        <v>332026.82</v>
      </c>
      <c r="O198" s="205">
        <f>VLOOKUP($B198,[1]RevReqInput!$B$20:$AK$197,O$6,FALSE)</f>
        <v>0</v>
      </c>
      <c r="P198" s="205">
        <f>VLOOKUP($B198,[1]RevReqInput!$B$20:$AK$197,P$6,FALSE)</f>
        <v>704339.24</v>
      </c>
      <c r="Q198" s="205">
        <f>VLOOKUP($B198,[1]RevReqInput!$B$20:$AK$197,Q$6,FALSE)</f>
        <v>704339.24</v>
      </c>
      <c r="R198" s="205">
        <f>VLOOKUP($B198,[1]RevReqInput!$B$20:$AK$197,R$6,FALSE)</f>
        <v>110980</v>
      </c>
      <c r="S198" s="205">
        <f>VLOOKUP($B198,[1]RevReqInput!$B$20:$AK$197,S$6,FALSE)</f>
        <v>0</v>
      </c>
      <c r="T198" s="205">
        <f>VLOOKUP($B198,[1]RevReqInput!$B$20:$AK$197,T$6,FALSE)</f>
        <v>0</v>
      </c>
      <c r="U198" s="205">
        <f>VLOOKUP($B198,[1]RevReqInput!$B$20:$AK$197,U$6,FALSE)</f>
        <v>250480</v>
      </c>
      <c r="V198" s="205">
        <f>VLOOKUP($B198,[1]RevReqInput!$B$20:$AK$197,V$6,FALSE)</f>
        <v>1350.0871999999999</v>
      </c>
      <c r="W198" s="205">
        <f>VLOOKUP($B198,[1]RevReqInput!$B$20:$AK$197,W$6,FALSE)</f>
        <v>0</v>
      </c>
      <c r="X198" s="205">
        <f>VLOOKUP($B198,[1]RevReqInput!$B$20:$AK$197,X$6,FALSE)</f>
        <v>0</v>
      </c>
      <c r="Y198" s="205">
        <f>VLOOKUP($B198,[1]RevReqInput!$B$20:$AK$197,Y$6,FALSE)</f>
        <v>229099.41999999998</v>
      </c>
      <c r="Z198" s="205">
        <f>VLOOKUP($B198,[1]RevReqInput!$B$20:$AK$197,Z$6,FALSE)</f>
        <v>0</v>
      </c>
      <c r="AA198" s="205">
        <f>VLOOKUP($B198,[1]RevReqInput!$B$20:$AK$197,AA$6,FALSE)</f>
        <v>0</v>
      </c>
      <c r="AB198" s="205">
        <f>VLOOKUP($B198,[1]RevReqInput!$B$20:$AK$197,AB$6,FALSE)</f>
        <v>0</v>
      </c>
      <c r="AC198" s="205">
        <f>VLOOKUP($B198,[1]RevReqInput!$B$20:$AK$197,AC$6,FALSE)</f>
        <v>0</v>
      </c>
      <c r="AD198" s="205">
        <f>VLOOKUP($B198,[1]RevReqInput!$B$20:$AK$197,AD$6,FALSE)</f>
        <v>0</v>
      </c>
      <c r="AE198" s="205">
        <f>VLOOKUP($B198,[1]RevReqInput!$B$20:$AK$197,AE$6,FALSE)</f>
        <v>0</v>
      </c>
      <c r="AF198" s="205">
        <f>VLOOKUP($B198,[1]RevReqInput!$B$20:$AK$197,AF$6,FALSE)</f>
        <v>0</v>
      </c>
      <c r="AG198" s="205">
        <f>VLOOKUP($B198,[1]RevReqInput!$B$20:$AK$197,AG$6,FALSE)</f>
        <v>0</v>
      </c>
      <c r="AH198" s="205">
        <f>VLOOKUP($B198,[1]RevReqInput!$B$20:$AK$197,AH$6,FALSE)</f>
        <v>0</v>
      </c>
      <c r="AI198" s="205">
        <f>VLOOKUP($B198,[1]RevReqInput!$B$20:$AK$197,AI$6,FALSE)</f>
        <v>5798.6450065573854</v>
      </c>
      <c r="AJ198" s="8">
        <f t="shared" si="68"/>
        <v>236248.15220655737</v>
      </c>
      <c r="AK198" s="8">
        <f t="shared" si="69"/>
        <v>236248.15220655737</v>
      </c>
      <c r="AL198">
        <f t="shared" si="66"/>
        <v>39.6</v>
      </c>
      <c r="AN198" s="8">
        <f>AJ198-RevReqSumR!W198</f>
        <v>0</v>
      </c>
      <c r="AO198" s="8">
        <f t="shared" si="85"/>
        <v>0</v>
      </c>
      <c r="AP198" s="8">
        <f t="shared" si="86"/>
        <v>0</v>
      </c>
      <c r="AQ198" s="8">
        <f t="shared" si="87"/>
        <v>0</v>
      </c>
      <c r="AR198" s="8">
        <f t="shared" si="88"/>
        <v>704339.24</v>
      </c>
      <c r="AS198" s="8">
        <v>0</v>
      </c>
      <c r="AU198" s="8">
        <f t="shared" si="89"/>
        <v>250480</v>
      </c>
      <c r="AV198" s="8">
        <f t="shared" si="90"/>
        <v>0</v>
      </c>
      <c r="AW198" s="8">
        <f t="shared" si="91"/>
        <v>954819.24</v>
      </c>
      <c r="AX198" s="8">
        <f t="shared" si="92"/>
        <v>0</v>
      </c>
      <c r="AZ198" s="8">
        <f t="shared" si="96"/>
        <v>490075.29721860006</v>
      </c>
      <c r="BA198" s="8">
        <f t="shared" si="96"/>
        <v>12133.842901920001</v>
      </c>
      <c r="BB198" s="8">
        <f t="shared" si="96"/>
        <v>452610.09987947997</v>
      </c>
      <c r="BC198" s="8">
        <f t="shared" si="93"/>
        <v>954819.24</v>
      </c>
      <c r="BD198" s="8">
        <f t="shared" si="94"/>
        <v>0</v>
      </c>
      <c r="BF198" s="8">
        <f t="shared" si="78"/>
        <v>245843.13220655738</v>
      </c>
      <c r="BG198" s="8">
        <f t="shared" si="79"/>
        <v>234898.06500655736</v>
      </c>
      <c r="BH198" s="8">
        <f t="shared" si="80"/>
        <v>0</v>
      </c>
      <c r="BI198" s="8">
        <f t="shared" si="81"/>
        <v>234898.06500655736</v>
      </c>
      <c r="BJ198" s="8">
        <f t="shared" si="82"/>
        <v>10945.06720000002</v>
      </c>
      <c r="BK198" s="8">
        <f t="shared" si="83"/>
        <v>0</v>
      </c>
      <c r="BL198" s="8">
        <f>BU198*WACC!$H$9/12</f>
        <v>3091.4592675068129</v>
      </c>
      <c r="BM198" s="8">
        <f t="shared" si="70"/>
        <v>7853.607932493207</v>
      </c>
      <c r="BN198" s="8">
        <f t="shared" si="71"/>
        <v>3226.5762829855089</v>
      </c>
      <c r="BO198" s="8">
        <f t="shared" si="72"/>
        <v>4627.0316495076986</v>
      </c>
      <c r="BP198" s="8">
        <f>BU198*WACC!$H$10/12</f>
        <v>62.635680524262007</v>
      </c>
      <c r="BQ198" s="8">
        <f t="shared" si="73"/>
        <v>4564.3959689834364</v>
      </c>
      <c r="BR198" s="8"/>
      <c r="BS198" s="8">
        <f t="shared" si="74"/>
        <v>10945.06720000002</v>
      </c>
      <c r="BT198" s="8">
        <f t="shared" si="75"/>
        <v>10945.0672</v>
      </c>
      <c r="BU198" s="8">
        <f t="shared" si="76"/>
        <v>1175866.06</v>
      </c>
      <c r="BV198" s="8">
        <f>BU198*WACC!$H$11/12</f>
        <v>4528.8121191919126</v>
      </c>
      <c r="BW198" s="8">
        <f t="shared" si="77"/>
        <v>-35.583849791523789</v>
      </c>
    </row>
    <row r="199" spans="1:75" hidden="1" outlineLevel="1" x14ac:dyDescent="0.2">
      <c r="A199">
        <f t="shared" si="67"/>
        <v>2024</v>
      </c>
      <c r="B199" s="49">
        <v>45536</v>
      </c>
      <c r="C199" s="205">
        <f>VLOOKUP($B199,[1]RevReqInput!$B$20:$AK$197,C$6,FALSE)</f>
        <v>0</v>
      </c>
      <c r="D199" s="205">
        <f>VLOOKUP($B199,[1]RevReqInput!$B$20:$AK$197,D$6,FALSE)</f>
        <v>0</v>
      </c>
      <c r="E199" s="205">
        <f>VLOOKUP($B199,[1]RevReqInput!$B$20:$AK$197,E$6,FALSE)</f>
        <v>6520.9900000000007</v>
      </c>
      <c r="F199" s="205">
        <f>VLOOKUP($B199,[1]RevReqInput!$B$20:$AK$197,F$6,FALSE)</f>
        <v>0</v>
      </c>
      <c r="G199" s="205">
        <f>VLOOKUP($B199,[1]RevReqInput!$B$20:$AK$197,G$6,FALSE)</f>
        <v>0</v>
      </c>
      <c r="H199" s="205">
        <f>VLOOKUP($B199,[1]RevReqInput!$B$20:$AK$197,H$6,FALSE)</f>
        <v>6520.9900000000007</v>
      </c>
      <c r="I199" s="205">
        <f>VLOOKUP($B199,[1]RevReqInput!$B$20:$AK$197,I$6,FALSE)</f>
        <v>6520.9900000000007</v>
      </c>
      <c r="J199" s="205">
        <f>VLOOKUP($B199,[1]RevReqInput!$B$20:$AK$197,J$6,FALSE)</f>
        <v>0</v>
      </c>
      <c r="K199" s="205">
        <f>VLOOKUP($B199,[1]RevReqInput!$B$20:$AK$197,K$6,FALSE)</f>
        <v>87161.510000000009</v>
      </c>
      <c r="L199" s="205">
        <f>VLOOKUP($B199,[1]RevReqInput!$B$20:$AK$197,L$6,FALSE)</f>
        <v>0</v>
      </c>
      <c r="M199" s="205">
        <f>VLOOKUP($B199,[1]RevReqInput!$B$20:$AK$197,M$6,FALSE)</f>
        <v>6520.9900000000007</v>
      </c>
      <c r="N199" s="205">
        <f>VLOOKUP($B199,[1]RevReqInput!$B$20:$AK$197,N$6,FALSE)</f>
        <v>80640.52</v>
      </c>
      <c r="O199" s="205">
        <f>VLOOKUP($B199,[1]RevReqInput!$B$20:$AK$197,O$6,FALSE)</f>
        <v>0</v>
      </c>
      <c r="P199" s="205">
        <f>VLOOKUP($B199,[1]RevReqInput!$B$20:$AK$197,P$6,FALSE)</f>
        <v>623698.72</v>
      </c>
      <c r="Q199" s="205">
        <f>VLOOKUP($B199,[1]RevReqInput!$B$20:$AK$197,Q$6,FALSE)</f>
        <v>623698.72</v>
      </c>
      <c r="R199" s="205">
        <f>VLOOKUP($B199,[1]RevReqInput!$B$20:$AK$197,R$6,FALSE)</f>
        <v>28520</v>
      </c>
      <c r="S199" s="205">
        <f>VLOOKUP($B199,[1]RevReqInput!$B$20:$AK$197,S$6,FALSE)</f>
        <v>0</v>
      </c>
      <c r="T199" s="205">
        <f>VLOOKUP($B199,[1]RevReqInput!$B$20:$AK$197,T$6,FALSE)</f>
        <v>0</v>
      </c>
      <c r="U199" s="205">
        <f>VLOOKUP($B199,[1]RevReqInput!$B$20:$AK$197,U$6,FALSE)</f>
        <v>279000</v>
      </c>
      <c r="V199" s="205">
        <f>VLOOKUP($B199,[1]RevReqInput!$B$20:$AK$197,V$6,FALSE)</f>
        <v>2295.9408547945204</v>
      </c>
      <c r="W199" s="205">
        <f>VLOOKUP($B199,[1]RevReqInput!$B$20:$AK$197,W$6,FALSE)</f>
        <v>0</v>
      </c>
      <c r="X199" s="205">
        <f>VLOOKUP($B199,[1]RevReqInput!$B$20:$AK$197,X$6,FALSE)</f>
        <v>0</v>
      </c>
      <c r="Y199" s="205">
        <f>VLOOKUP($B199,[1]RevReqInput!$B$20:$AK$197,Y$6,FALSE)</f>
        <v>58641.51</v>
      </c>
      <c r="Z199" s="205">
        <f>VLOOKUP($B199,[1]RevReqInput!$B$20:$AK$197,Z$6,FALSE)</f>
        <v>0</v>
      </c>
      <c r="AA199" s="205">
        <f>VLOOKUP($B199,[1]RevReqInput!$B$20:$AK$197,AA$6,FALSE)</f>
        <v>0</v>
      </c>
      <c r="AB199" s="205">
        <f>VLOOKUP($B199,[1]RevReqInput!$B$20:$AK$197,AB$6,FALSE)</f>
        <v>0</v>
      </c>
      <c r="AC199" s="205">
        <f>VLOOKUP($B199,[1]RevReqInput!$B$20:$AK$197,AC$6,FALSE)</f>
        <v>0</v>
      </c>
      <c r="AD199" s="205">
        <f>VLOOKUP($B199,[1]RevReqInput!$B$20:$AK$197,AD$6,FALSE)</f>
        <v>0</v>
      </c>
      <c r="AE199" s="205">
        <f>VLOOKUP($B199,[1]RevReqInput!$B$20:$AK$197,AE$6,FALSE)</f>
        <v>0</v>
      </c>
      <c r="AF199" s="205">
        <f>VLOOKUP($B199,[1]RevReqInput!$B$20:$AK$197,AF$6,FALSE)</f>
        <v>0</v>
      </c>
      <c r="AG199" s="205">
        <f>VLOOKUP($B199,[1]RevReqInput!$B$20:$AK$197,AG$6,FALSE)</f>
        <v>0</v>
      </c>
      <c r="AH199" s="205">
        <f>VLOOKUP($B199,[1]RevReqInput!$B$20:$AK$197,AH$6,FALSE)</f>
        <v>0</v>
      </c>
      <c r="AI199" s="205">
        <f>VLOOKUP($B199,[1]RevReqInput!$B$20:$AK$197,AI$6,FALSE)</f>
        <v>5798.6450065573854</v>
      </c>
      <c r="AJ199" s="8">
        <f t="shared" si="68"/>
        <v>66736.095861351903</v>
      </c>
      <c r="AK199" s="8">
        <f t="shared" si="69"/>
        <v>66736.095861351903</v>
      </c>
      <c r="AL199">
        <f t="shared" si="66"/>
        <v>39.799999999999997</v>
      </c>
      <c r="AN199" s="8">
        <f>AJ199-RevReqSumR!W199</f>
        <v>0</v>
      </c>
      <c r="AO199" s="8">
        <f t="shared" si="85"/>
        <v>0</v>
      </c>
      <c r="AP199" s="8">
        <f t="shared" si="86"/>
        <v>0</v>
      </c>
      <c r="AQ199" s="8">
        <f t="shared" si="87"/>
        <v>0</v>
      </c>
      <c r="AR199" s="8">
        <f t="shared" si="88"/>
        <v>623698.72</v>
      </c>
      <c r="AS199" s="8">
        <v>0</v>
      </c>
      <c r="AU199" s="8">
        <f t="shared" si="89"/>
        <v>279000</v>
      </c>
      <c r="AV199" s="8">
        <f t="shared" si="90"/>
        <v>0</v>
      </c>
      <c r="AW199" s="8">
        <f t="shared" si="91"/>
        <v>902698.72</v>
      </c>
      <c r="AX199" s="8">
        <f t="shared" si="92"/>
        <v>0</v>
      </c>
      <c r="AZ199" s="8">
        <f t="shared" si="96"/>
        <v>463323.65852080006</v>
      </c>
      <c r="BA199" s="8">
        <f t="shared" si="96"/>
        <v>11471.49533376</v>
      </c>
      <c r="BB199" s="8">
        <f t="shared" si="96"/>
        <v>427903.56614543998</v>
      </c>
      <c r="BC199" s="8">
        <f t="shared" si="93"/>
        <v>902698.72</v>
      </c>
      <c r="BD199" s="8">
        <f t="shared" si="94"/>
        <v>0</v>
      </c>
      <c r="BF199" s="8">
        <f t="shared" si="78"/>
        <v>73257.085861351909</v>
      </c>
      <c r="BG199" s="8">
        <f t="shared" si="79"/>
        <v>64440.15500655739</v>
      </c>
      <c r="BH199" s="8">
        <f t="shared" si="80"/>
        <v>0</v>
      </c>
      <c r="BI199" s="8">
        <f t="shared" si="81"/>
        <v>64440.15500655739</v>
      </c>
      <c r="BJ199" s="8">
        <f t="shared" si="82"/>
        <v>8816.9308547945184</v>
      </c>
      <c r="BK199" s="8">
        <f t="shared" si="83"/>
        <v>0</v>
      </c>
      <c r="BL199" s="8">
        <f>BU199*WACC!$H$9/12</f>
        <v>2510.3069887839197</v>
      </c>
      <c r="BM199" s="8">
        <f t="shared" si="70"/>
        <v>6306.6238660105992</v>
      </c>
      <c r="BN199" s="8">
        <f t="shared" si="71"/>
        <v>2591.0133491117945</v>
      </c>
      <c r="BO199" s="8">
        <f t="shared" si="72"/>
        <v>3715.6105168988047</v>
      </c>
      <c r="BP199" s="8">
        <f>BU199*WACC!$H$10/12</f>
        <v>50.861024830547997</v>
      </c>
      <c r="BQ199" s="8">
        <f t="shared" si="73"/>
        <v>3664.7494920682566</v>
      </c>
      <c r="BR199" s="8"/>
      <c r="BS199" s="8">
        <f t="shared" si="74"/>
        <v>8816.9308547945184</v>
      </c>
      <c r="BT199" s="8">
        <f t="shared" si="75"/>
        <v>8816.930854794522</v>
      </c>
      <c r="BU199" s="8">
        <f t="shared" si="76"/>
        <v>954819.24</v>
      </c>
      <c r="BV199" s="8">
        <f>BU199*WACC!$H$11/12</f>
        <v>3677.4570615207754</v>
      </c>
      <c r="BW199" s="8">
        <f t="shared" si="77"/>
        <v>12.707569452518783</v>
      </c>
    </row>
    <row r="200" spans="1:75" hidden="1" outlineLevel="1" x14ac:dyDescent="0.2">
      <c r="A200">
        <f t="shared" si="67"/>
        <v>2024</v>
      </c>
      <c r="B200" s="49">
        <v>45566</v>
      </c>
      <c r="C200" s="205">
        <f>VLOOKUP($B200,[1]RevReqInput!$B$20:$AK$197,C$6,FALSE)</f>
        <v>0</v>
      </c>
      <c r="D200" s="205">
        <f>VLOOKUP($B200,[1]RevReqInput!$B$20:$AK$197,D$6,FALSE)</f>
        <v>0</v>
      </c>
      <c r="E200" s="205">
        <f>VLOOKUP($B200,[1]RevReqInput!$B$20:$AK$197,E$6,FALSE)</f>
        <v>5774.3799999999992</v>
      </c>
      <c r="F200" s="205">
        <f>VLOOKUP($B200,[1]RevReqInput!$B$20:$AK$197,F$6,FALSE)</f>
        <v>0</v>
      </c>
      <c r="G200" s="205">
        <f>VLOOKUP($B200,[1]RevReqInput!$B$20:$AK$197,G$6,FALSE)</f>
        <v>0</v>
      </c>
      <c r="H200" s="205">
        <f>VLOOKUP($B200,[1]RevReqInput!$B$20:$AK$197,H$6,FALSE)</f>
        <v>5774.3799999999992</v>
      </c>
      <c r="I200" s="205">
        <f>VLOOKUP($B200,[1]RevReqInput!$B$20:$AK$197,I$6,FALSE)</f>
        <v>5774.3799999999992</v>
      </c>
      <c r="J200" s="205">
        <f>VLOOKUP($B200,[1]RevReqInput!$B$20:$AK$197,J$6,FALSE)</f>
        <v>0</v>
      </c>
      <c r="K200" s="205">
        <f>VLOOKUP($B200,[1]RevReqInput!$B$20:$AK$197,K$6,FALSE)</f>
        <v>80275</v>
      </c>
      <c r="L200" s="205">
        <f>VLOOKUP($B200,[1]RevReqInput!$B$20:$AK$197,L$6,FALSE)</f>
        <v>0</v>
      </c>
      <c r="M200" s="205">
        <f>VLOOKUP($B200,[1]RevReqInput!$B$20:$AK$197,M$6,FALSE)</f>
        <v>5774.3799999999992</v>
      </c>
      <c r="N200" s="205">
        <f>VLOOKUP($B200,[1]RevReqInput!$B$20:$AK$197,N$6,FALSE)</f>
        <v>74500.62</v>
      </c>
      <c r="O200" s="205">
        <f>VLOOKUP($B200,[1]RevReqInput!$B$20:$AK$197,O$6,FALSE)</f>
        <v>0</v>
      </c>
      <c r="P200" s="205">
        <f>VLOOKUP($B200,[1]RevReqInput!$B$20:$AK$197,P$6,FALSE)</f>
        <v>549198.1</v>
      </c>
      <c r="Q200" s="205">
        <f>VLOOKUP($B200,[1]RevReqInput!$B$20:$AK$197,Q$6,FALSE)</f>
        <v>549198.1</v>
      </c>
      <c r="R200" s="205">
        <f>VLOOKUP($B200,[1]RevReqInput!$B$20:$AK$197,R$6,FALSE)</f>
        <v>26195</v>
      </c>
      <c r="S200" s="205">
        <f>VLOOKUP($B200,[1]RevReqInput!$B$20:$AK$197,S$6,FALSE)</f>
        <v>279000</v>
      </c>
      <c r="T200" s="205">
        <f>VLOOKUP($B200,[1]RevReqInput!$B$20:$AK$197,T$6,FALSE)</f>
        <v>0</v>
      </c>
      <c r="U200" s="205">
        <f>VLOOKUP($B200,[1]RevReqInput!$B$20:$AK$197,U$6,FALSE)</f>
        <v>26195</v>
      </c>
      <c r="V200" s="205">
        <f>VLOOKUP($B200,[1]RevReqInput!$B$20:$AK$197,V$6,FALSE)</f>
        <v>2555.6637383561642</v>
      </c>
      <c r="W200" s="205">
        <f>VLOOKUP($B200,[1]RevReqInput!$B$20:$AK$197,W$6,FALSE)</f>
        <v>651.33970647637</v>
      </c>
      <c r="X200" s="205">
        <f>VLOOKUP($B200,[1]RevReqInput!$B$20:$AK$197,X$6,FALSE)</f>
        <v>0</v>
      </c>
      <c r="Y200" s="205">
        <f>VLOOKUP($B200,[1]RevReqInput!$B$20:$AK$197,Y$6,FALSE)</f>
        <v>54080</v>
      </c>
      <c r="Z200" s="205">
        <f>VLOOKUP($B200,[1]RevReqInput!$B$20:$AK$197,Z$6,FALSE)</f>
        <v>0</v>
      </c>
      <c r="AA200" s="205">
        <f>VLOOKUP($B200,[1]RevReqInput!$B$20:$AK$197,AA$6,FALSE)</f>
        <v>0</v>
      </c>
      <c r="AB200" s="205">
        <f>VLOOKUP($B200,[1]RevReqInput!$B$20:$AK$197,AB$6,FALSE)</f>
        <v>0</v>
      </c>
      <c r="AC200" s="205">
        <f>VLOOKUP($B200,[1]RevReqInput!$B$20:$AK$197,AC$6,FALSE)</f>
        <v>0</v>
      </c>
      <c r="AD200" s="205">
        <f>VLOOKUP($B200,[1]RevReqInput!$B$20:$AK$197,AD$6,FALSE)</f>
        <v>0</v>
      </c>
      <c r="AE200" s="205">
        <f>VLOOKUP($B200,[1]RevReqInput!$B$20:$AK$197,AE$6,FALSE)</f>
        <v>0</v>
      </c>
      <c r="AF200" s="205">
        <f>VLOOKUP($B200,[1]RevReqInput!$B$20:$AK$197,AF$6,FALSE)</f>
        <v>0</v>
      </c>
      <c r="AG200" s="205">
        <f>VLOOKUP($B200,[1]RevReqInput!$B$20:$AK$197,AG$6,FALSE)</f>
        <v>0</v>
      </c>
      <c r="AH200" s="205">
        <f>VLOOKUP($B200,[1]RevReqInput!$B$20:$AK$197,AH$6,FALSE)</f>
        <v>0</v>
      </c>
      <c r="AI200" s="205">
        <f>VLOOKUP($B200,[1]RevReqInput!$B$20:$AK$197,AI$6,FALSE)</f>
        <v>5972.6043567541092</v>
      </c>
      <c r="AJ200" s="8">
        <f t="shared" si="68"/>
        <v>63259.607801586637</v>
      </c>
      <c r="AK200" s="8">
        <f t="shared" si="69"/>
        <v>63259.607801586637</v>
      </c>
      <c r="AL200">
        <f t="shared" si="66"/>
        <v>40</v>
      </c>
      <c r="AN200" s="8">
        <f>AJ200-RevReqSumR!W200</f>
        <v>0</v>
      </c>
      <c r="AO200" s="8">
        <f t="shared" si="85"/>
        <v>0</v>
      </c>
      <c r="AP200" s="8">
        <f t="shared" si="86"/>
        <v>0</v>
      </c>
      <c r="AQ200" s="8">
        <f t="shared" si="87"/>
        <v>0</v>
      </c>
      <c r="AR200" s="8">
        <f t="shared" si="88"/>
        <v>549198.1</v>
      </c>
      <c r="AS200" s="8">
        <v>0</v>
      </c>
      <c r="AU200" s="8">
        <f t="shared" si="89"/>
        <v>26195</v>
      </c>
      <c r="AV200" s="8">
        <f t="shared" si="90"/>
        <v>0</v>
      </c>
      <c r="AW200" s="8">
        <f t="shared" si="91"/>
        <v>575393.1</v>
      </c>
      <c r="AX200" s="8">
        <f t="shared" si="92"/>
        <v>0</v>
      </c>
      <c r="AZ200" s="8">
        <f t="shared" si="96"/>
        <v>295329.13947150006</v>
      </c>
      <c r="BA200" s="8">
        <f t="shared" si="96"/>
        <v>7312.0955148000003</v>
      </c>
      <c r="BB200" s="8">
        <f t="shared" si="96"/>
        <v>272751.86501369998</v>
      </c>
      <c r="BC200" s="8">
        <f t="shared" si="93"/>
        <v>575393.10000000009</v>
      </c>
      <c r="BD200" s="8">
        <f t="shared" si="94"/>
        <v>0</v>
      </c>
      <c r="BF200" s="8">
        <f t="shared" si="78"/>
        <v>69033.987801586642</v>
      </c>
      <c r="BG200" s="8">
        <f t="shared" si="79"/>
        <v>60703.944063230476</v>
      </c>
      <c r="BH200" s="8">
        <f t="shared" si="80"/>
        <v>0</v>
      </c>
      <c r="BI200" s="8">
        <f t="shared" si="81"/>
        <v>60703.944063230476</v>
      </c>
      <c r="BJ200" s="8">
        <f t="shared" si="82"/>
        <v>8330.0437383561657</v>
      </c>
      <c r="BK200" s="8">
        <f t="shared" si="83"/>
        <v>0</v>
      </c>
      <c r="BL200" s="8">
        <f>BU200*WACC!$H$9/12</f>
        <v>2373.2773813630934</v>
      </c>
      <c r="BM200" s="8">
        <f t="shared" si="70"/>
        <v>5956.7663569930719</v>
      </c>
      <c r="BN200" s="8">
        <f t="shared" si="71"/>
        <v>2447.2778901070337</v>
      </c>
      <c r="BO200" s="8">
        <f t="shared" si="72"/>
        <v>3509.4884668860382</v>
      </c>
      <c r="BP200" s="8">
        <f>BU200*WACC!$H$10/12</f>
        <v>48.084684607344002</v>
      </c>
      <c r="BQ200" s="8">
        <f t="shared" si="73"/>
        <v>3461.4037822786941</v>
      </c>
      <c r="BR200" s="8"/>
      <c r="BS200" s="8">
        <f t="shared" si="74"/>
        <v>8330.0437383561657</v>
      </c>
      <c r="BT200" s="8">
        <f t="shared" si="75"/>
        <v>8330.0437383561639</v>
      </c>
      <c r="BU200" s="8">
        <f t="shared" si="76"/>
        <v>902698.72</v>
      </c>
      <c r="BV200" s="8">
        <f>BU200*WACC!$H$11/12</f>
        <v>3476.7164749316998</v>
      </c>
      <c r="BW200" s="8">
        <f t="shared" si="77"/>
        <v>15.312692653005797</v>
      </c>
    </row>
    <row r="201" spans="1:75" hidden="1" outlineLevel="1" x14ac:dyDescent="0.2">
      <c r="A201">
        <f t="shared" si="67"/>
        <v>2024</v>
      </c>
      <c r="B201" s="49">
        <v>45597</v>
      </c>
      <c r="C201" s="205">
        <f>VLOOKUP($B201,[1]RevReqInput!$B$20:$AK$197,C$6,FALSE)</f>
        <v>0</v>
      </c>
      <c r="D201" s="205">
        <f>VLOOKUP($B201,[1]RevReqInput!$B$20:$AK$197,D$6,FALSE)</f>
        <v>0</v>
      </c>
      <c r="E201" s="205">
        <f>VLOOKUP($B201,[1]RevReqInput!$B$20:$AK$197,E$6,FALSE)</f>
        <v>5084.6399999999994</v>
      </c>
      <c r="F201" s="205">
        <f>VLOOKUP($B201,[1]RevReqInput!$B$20:$AK$197,F$6,FALSE)</f>
        <v>0</v>
      </c>
      <c r="G201" s="205">
        <f>VLOOKUP($B201,[1]RevReqInput!$B$20:$AK$197,G$6,FALSE)</f>
        <v>0</v>
      </c>
      <c r="H201" s="205">
        <f>VLOOKUP($B201,[1]RevReqInput!$B$20:$AK$197,H$6,FALSE)</f>
        <v>5084.6399999999994</v>
      </c>
      <c r="I201" s="205">
        <f>VLOOKUP($B201,[1]RevReqInput!$B$20:$AK$197,I$6,FALSE)</f>
        <v>5084.6399999999994</v>
      </c>
      <c r="J201" s="205">
        <f>VLOOKUP($B201,[1]RevReqInput!$B$20:$AK$197,J$6,FALSE)</f>
        <v>0</v>
      </c>
      <c r="K201" s="205">
        <f>VLOOKUP($B201,[1]RevReqInput!$B$20:$AK$197,K$6,FALSE)</f>
        <v>69350</v>
      </c>
      <c r="L201" s="205">
        <f>VLOOKUP($B201,[1]RevReqInput!$B$20:$AK$197,L$6,FALSE)</f>
        <v>0</v>
      </c>
      <c r="M201" s="205">
        <f>VLOOKUP($B201,[1]RevReqInput!$B$20:$AK$197,M$6,FALSE)</f>
        <v>5084.6399999999994</v>
      </c>
      <c r="N201" s="205">
        <f>VLOOKUP($B201,[1]RevReqInput!$B$20:$AK$197,N$6,FALSE)</f>
        <v>64265.36</v>
      </c>
      <c r="O201" s="205">
        <f>VLOOKUP($B201,[1]RevReqInput!$B$20:$AK$197,O$6,FALSE)</f>
        <v>0</v>
      </c>
      <c r="P201" s="205">
        <f>VLOOKUP($B201,[1]RevReqInput!$B$20:$AK$197,P$6,FALSE)</f>
        <v>484932.74</v>
      </c>
      <c r="Q201" s="205">
        <f>VLOOKUP($B201,[1]RevReqInput!$B$20:$AK$197,Q$6,FALSE)</f>
        <v>484932.74</v>
      </c>
      <c r="R201" s="205">
        <f>VLOOKUP($B201,[1]RevReqInput!$B$20:$AK$197,R$6,FALSE)</f>
        <v>22630</v>
      </c>
      <c r="S201" s="205">
        <f>VLOOKUP($B201,[1]RevReqInput!$B$20:$AK$197,S$6,FALSE)</f>
        <v>0</v>
      </c>
      <c r="T201" s="205">
        <f>VLOOKUP($B201,[1]RevReqInput!$B$20:$AK$197,T$6,FALSE)</f>
        <v>0</v>
      </c>
      <c r="U201" s="205">
        <f>VLOOKUP($B201,[1]RevReqInput!$B$20:$AK$197,U$6,FALSE)</f>
        <v>48825</v>
      </c>
      <c r="V201" s="205">
        <f>VLOOKUP($B201,[1]RevReqInput!$B$20:$AK$197,V$6,FALSE)</f>
        <v>246.08802191780825</v>
      </c>
      <c r="W201" s="205">
        <f>VLOOKUP($B201,[1]RevReqInput!$B$20:$AK$197,W$6,FALSE)</f>
        <v>0</v>
      </c>
      <c r="X201" s="205">
        <f>VLOOKUP($B201,[1]RevReqInput!$B$20:$AK$197,X$6,FALSE)</f>
        <v>0</v>
      </c>
      <c r="Y201" s="205">
        <f>VLOOKUP($B201,[1]RevReqInput!$B$20:$AK$197,Y$6,FALSE)</f>
        <v>46720</v>
      </c>
      <c r="Z201" s="205">
        <f>VLOOKUP($B201,[1]RevReqInput!$B$20:$AK$197,Z$6,FALSE)</f>
        <v>0</v>
      </c>
      <c r="AA201" s="205">
        <f>VLOOKUP($B201,[1]RevReqInput!$B$20:$AK$197,AA$6,FALSE)</f>
        <v>0</v>
      </c>
      <c r="AB201" s="205">
        <f>VLOOKUP($B201,[1]RevReqInput!$B$20:$AK$197,AB$6,FALSE)</f>
        <v>0</v>
      </c>
      <c r="AC201" s="205">
        <f>VLOOKUP($B201,[1]RevReqInput!$B$20:$AK$197,AC$6,FALSE)</f>
        <v>0</v>
      </c>
      <c r="AD201" s="205">
        <f>VLOOKUP($B201,[1]RevReqInput!$B$20:$AK$197,AD$6,FALSE)</f>
        <v>0</v>
      </c>
      <c r="AE201" s="205">
        <f>VLOOKUP($B201,[1]RevReqInput!$B$20:$AK$197,AE$6,FALSE)</f>
        <v>0</v>
      </c>
      <c r="AF201" s="205">
        <f>VLOOKUP($B201,[1]RevReqInput!$B$20:$AK$197,AF$6,FALSE)</f>
        <v>0</v>
      </c>
      <c r="AG201" s="205">
        <f>VLOOKUP($B201,[1]RevReqInput!$B$20:$AK$197,AG$6,FALSE)</f>
        <v>0</v>
      </c>
      <c r="AH201" s="205">
        <f>VLOOKUP($B201,[1]RevReqInput!$B$20:$AK$197,AH$6,FALSE)</f>
        <v>0</v>
      </c>
      <c r="AI201" s="205">
        <f>VLOOKUP($B201,[1]RevReqInput!$B$20:$AK$197,AI$6,FALSE)</f>
        <v>5972.6043567541092</v>
      </c>
      <c r="AJ201" s="8">
        <f t="shared" si="68"/>
        <v>52938.692378671913</v>
      </c>
      <c r="AK201" s="8">
        <f t="shared" si="69"/>
        <v>52938.692378671913</v>
      </c>
      <c r="AL201">
        <f t="shared" ref="AL201:AL264" si="97">ROW()/5</f>
        <v>40.200000000000003</v>
      </c>
      <c r="AN201" s="8">
        <f>AJ201-RevReqSumR!W201</f>
        <v>0</v>
      </c>
      <c r="AO201" s="8">
        <f t="shared" si="85"/>
        <v>0</v>
      </c>
      <c r="AP201" s="8">
        <f t="shared" si="86"/>
        <v>0</v>
      </c>
      <c r="AQ201" s="8">
        <f t="shared" si="87"/>
        <v>0</v>
      </c>
      <c r="AR201" s="8">
        <f t="shared" si="88"/>
        <v>484932.74</v>
      </c>
      <c r="AS201" s="8">
        <v>0</v>
      </c>
      <c r="AU201" s="8">
        <f t="shared" si="89"/>
        <v>48825</v>
      </c>
      <c r="AV201" s="8">
        <f t="shared" si="90"/>
        <v>0</v>
      </c>
      <c r="AW201" s="8">
        <f t="shared" si="91"/>
        <v>533757.74</v>
      </c>
      <c r="AX201" s="8">
        <f t="shared" si="92"/>
        <v>0</v>
      </c>
      <c r="AZ201" s="8">
        <f t="shared" si="96"/>
        <v>273959.16642110003</v>
      </c>
      <c r="BA201" s="8">
        <f t="shared" si="96"/>
        <v>6782.9933599200003</v>
      </c>
      <c r="BB201" s="8">
        <f t="shared" si="96"/>
        <v>253015.58021897997</v>
      </c>
      <c r="BC201" s="8">
        <f t="shared" si="93"/>
        <v>533757.74</v>
      </c>
      <c r="BD201" s="8">
        <f t="shared" si="94"/>
        <v>0</v>
      </c>
      <c r="BF201" s="8">
        <f t="shared" si="78"/>
        <v>58023.332378671912</v>
      </c>
      <c r="BG201" s="8">
        <f t="shared" si="79"/>
        <v>52692.604356754106</v>
      </c>
      <c r="BH201" s="8">
        <f t="shared" si="80"/>
        <v>0</v>
      </c>
      <c r="BI201" s="8">
        <f t="shared" si="81"/>
        <v>52692.604356754106</v>
      </c>
      <c r="BJ201" s="8">
        <f t="shared" si="82"/>
        <v>5330.7280219178065</v>
      </c>
      <c r="BK201" s="8">
        <f t="shared" si="83"/>
        <v>0</v>
      </c>
      <c r="BL201" s="8">
        <f>BU201*WACC!$H$9/12</f>
        <v>1512.7610124697997</v>
      </c>
      <c r="BM201" s="8">
        <f t="shared" si="70"/>
        <v>3817.967009448007</v>
      </c>
      <c r="BN201" s="8">
        <f t="shared" si="71"/>
        <v>1568.5735661616191</v>
      </c>
      <c r="BO201" s="8">
        <f t="shared" si="72"/>
        <v>2249.393443286388</v>
      </c>
      <c r="BP201" s="8">
        <f>BU201*WACC!$H$10/12</f>
        <v>30.649867032870002</v>
      </c>
      <c r="BQ201" s="8">
        <f t="shared" si="73"/>
        <v>2218.7435762535179</v>
      </c>
      <c r="BR201" s="8"/>
      <c r="BS201" s="8">
        <f t="shared" si="74"/>
        <v>5330.7280219178065</v>
      </c>
      <c r="BT201" s="8">
        <f t="shared" si="75"/>
        <v>5330.7280219178074</v>
      </c>
      <c r="BU201" s="8">
        <f t="shared" si="76"/>
        <v>575393.1</v>
      </c>
      <c r="BV201" s="8">
        <f>BU201*WACC!$H$11/12</f>
        <v>2216.1089032363125</v>
      </c>
      <c r="BW201" s="8">
        <f t="shared" si="77"/>
        <v>-2.6346730172053867</v>
      </c>
    </row>
    <row r="202" spans="1:75" hidden="1" outlineLevel="1" x14ac:dyDescent="0.2">
      <c r="A202">
        <f t="shared" ref="A202:A265" si="98">YEAR(B202)</f>
        <v>2024</v>
      </c>
      <c r="B202" s="49">
        <v>45627</v>
      </c>
      <c r="C202" s="205">
        <f>VLOOKUP($B202,[1]RevReqInput!$B$20:$AK$197,C$6,FALSE)</f>
        <v>0</v>
      </c>
      <c r="D202" s="205">
        <f>VLOOKUP($B202,[1]RevReqInput!$B$20:$AK$197,D$6,FALSE)</f>
        <v>0</v>
      </c>
      <c r="E202" s="205">
        <f>VLOOKUP($B202,[1]RevReqInput!$B$20:$AK$197,E$6,FALSE)</f>
        <v>4489.66</v>
      </c>
      <c r="F202" s="205">
        <f>VLOOKUP($B202,[1]RevReqInput!$B$20:$AK$197,F$6,FALSE)</f>
        <v>0</v>
      </c>
      <c r="G202" s="205">
        <f>VLOOKUP($B202,[1]RevReqInput!$B$20:$AK$197,G$6,FALSE)</f>
        <v>0</v>
      </c>
      <c r="H202" s="205">
        <f>VLOOKUP($B202,[1]RevReqInput!$B$20:$AK$197,H$6,FALSE)</f>
        <v>4489.66</v>
      </c>
      <c r="I202" s="205">
        <f>VLOOKUP($B202,[1]RevReqInput!$B$20:$AK$197,I$6,FALSE)</f>
        <v>4489.66</v>
      </c>
      <c r="J202" s="205">
        <f>VLOOKUP($B202,[1]RevReqInput!$B$20:$AK$197,J$6,FALSE)</f>
        <v>0</v>
      </c>
      <c r="K202" s="205">
        <f>VLOOKUP($B202,[1]RevReqInput!$B$20:$AK$197,K$6,FALSE)</f>
        <v>57000</v>
      </c>
      <c r="L202" s="205">
        <f>VLOOKUP($B202,[1]RevReqInput!$B$20:$AK$197,L$6,FALSE)</f>
        <v>0</v>
      </c>
      <c r="M202" s="205">
        <f>VLOOKUP($B202,[1]RevReqInput!$B$20:$AK$197,M$6,FALSE)</f>
        <v>4489.66</v>
      </c>
      <c r="N202" s="205">
        <f>VLOOKUP($B202,[1]RevReqInput!$B$20:$AK$197,N$6,FALSE)</f>
        <v>52510.34</v>
      </c>
      <c r="O202" s="205">
        <f>VLOOKUP($B202,[1]RevReqInput!$B$20:$AK$197,O$6,FALSE)</f>
        <v>0</v>
      </c>
      <c r="P202" s="205">
        <f>VLOOKUP($B202,[1]RevReqInput!$B$20:$AK$197,P$6,FALSE)</f>
        <v>432422.40000000002</v>
      </c>
      <c r="Q202" s="205">
        <f>VLOOKUP($B202,[1]RevReqInput!$B$20:$AK$197,Q$6,FALSE)</f>
        <v>432422.40000000002</v>
      </c>
      <c r="R202" s="205">
        <f>VLOOKUP($B202,[1]RevReqInput!$B$20:$AK$197,R$6,FALSE)</f>
        <v>18600</v>
      </c>
      <c r="S202" s="205">
        <f>VLOOKUP($B202,[1]RevReqInput!$B$20:$AK$197,S$6,FALSE)</f>
        <v>0</v>
      </c>
      <c r="T202" s="205">
        <f>VLOOKUP($B202,[1]RevReqInput!$B$20:$AK$197,T$6,FALSE)</f>
        <v>0</v>
      </c>
      <c r="U202" s="205">
        <f>VLOOKUP($B202,[1]RevReqInput!$B$20:$AK$197,U$6,FALSE)</f>
        <v>67425</v>
      </c>
      <c r="V202" s="205">
        <f>VLOOKUP($B202,[1]RevReqInput!$B$20:$AK$197,V$6,FALSE)</f>
        <v>466.36888356164383</v>
      </c>
      <c r="W202" s="205">
        <f>VLOOKUP($B202,[1]RevReqInput!$B$20:$AK$197,W$6,FALSE)</f>
        <v>0</v>
      </c>
      <c r="X202" s="205">
        <f>VLOOKUP($B202,[1]RevReqInput!$B$20:$AK$197,X$6,FALSE)</f>
        <v>0</v>
      </c>
      <c r="Y202" s="205">
        <f>VLOOKUP($B202,[1]RevReqInput!$B$20:$AK$197,Y$6,FALSE)</f>
        <v>38400</v>
      </c>
      <c r="Z202" s="205">
        <f>VLOOKUP($B202,[1]RevReqInput!$B$20:$AK$197,Z$6,FALSE)</f>
        <v>0</v>
      </c>
      <c r="AA202" s="205">
        <f>VLOOKUP($B202,[1]RevReqInput!$B$20:$AK$197,AA$6,FALSE)</f>
        <v>0</v>
      </c>
      <c r="AB202" s="205">
        <f>VLOOKUP($B202,[1]RevReqInput!$B$20:$AK$197,AB$6,FALSE)</f>
        <v>0</v>
      </c>
      <c r="AC202" s="205">
        <f>VLOOKUP($B202,[1]RevReqInput!$B$20:$AK$197,AC$6,FALSE)</f>
        <v>0</v>
      </c>
      <c r="AD202" s="205">
        <f>VLOOKUP($B202,[1]RevReqInput!$B$20:$AK$197,AD$6,FALSE)</f>
        <v>0</v>
      </c>
      <c r="AE202" s="205">
        <f>VLOOKUP($B202,[1]RevReqInput!$B$20:$AK$197,AE$6,FALSE)</f>
        <v>0</v>
      </c>
      <c r="AF202" s="205">
        <f>VLOOKUP($B202,[1]RevReqInput!$B$20:$AK$197,AF$6,FALSE)</f>
        <v>0</v>
      </c>
      <c r="AG202" s="205">
        <f>VLOOKUP($B202,[1]RevReqInput!$B$20:$AK$197,AG$6,FALSE)</f>
        <v>0</v>
      </c>
      <c r="AH202" s="205">
        <f>VLOOKUP($B202,[1]RevReqInput!$B$20:$AK$197,AH$6,FALSE)</f>
        <v>0</v>
      </c>
      <c r="AI202" s="205">
        <f>VLOOKUP($B202,[1]RevReqInput!$B$20:$AK$197,AI$6,FALSE)</f>
        <v>5972.6043567541092</v>
      </c>
      <c r="AJ202" s="8">
        <f t="shared" si="68"/>
        <v>44838.973240315754</v>
      </c>
      <c r="AK202" s="8">
        <f t="shared" si="69"/>
        <v>44838.973240315754</v>
      </c>
      <c r="AL202">
        <f t="shared" si="97"/>
        <v>40.4</v>
      </c>
      <c r="AN202" s="8">
        <f>AJ202-RevReqSumR!W202</f>
        <v>0</v>
      </c>
      <c r="AO202" s="8">
        <f t="shared" si="85"/>
        <v>0</v>
      </c>
      <c r="AP202" s="8">
        <f t="shared" si="86"/>
        <v>0</v>
      </c>
      <c r="AQ202" s="8">
        <f t="shared" si="87"/>
        <v>0</v>
      </c>
      <c r="AR202" s="8">
        <f t="shared" si="88"/>
        <v>432422.40000000002</v>
      </c>
      <c r="AS202" s="8">
        <v>0</v>
      </c>
      <c r="AU202" s="8">
        <f t="shared" si="89"/>
        <v>67425</v>
      </c>
      <c r="AV202" s="8">
        <f t="shared" si="90"/>
        <v>0</v>
      </c>
      <c r="AW202" s="8">
        <f t="shared" si="91"/>
        <v>499847.4</v>
      </c>
      <c r="AX202" s="8">
        <f t="shared" si="92"/>
        <v>0</v>
      </c>
      <c r="AZ202" s="8">
        <f t="shared" si="96"/>
        <v>256554.17576100005</v>
      </c>
      <c r="BA202" s="8">
        <f t="shared" si="96"/>
        <v>6352.0607592000006</v>
      </c>
      <c r="BB202" s="8">
        <f t="shared" si="96"/>
        <v>236941.16347979999</v>
      </c>
      <c r="BC202" s="8">
        <f t="shared" si="93"/>
        <v>499847.4</v>
      </c>
      <c r="BD202" s="8">
        <f t="shared" si="94"/>
        <v>0</v>
      </c>
      <c r="BF202" s="8">
        <f t="shared" si="78"/>
        <v>49328.633240315758</v>
      </c>
      <c r="BG202" s="8">
        <f t="shared" si="79"/>
        <v>44372.604356754106</v>
      </c>
      <c r="BH202" s="8">
        <f t="shared" si="80"/>
        <v>0</v>
      </c>
      <c r="BI202" s="8">
        <f t="shared" si="81"/>
        <v>44372.604356754106</v>
      </c>
      <c r="BJ202" s="8">
        <f t="shared" si="82"/>
        <v>4956.028883561652</v>
      </c>
      <c r="BK202" s="8">
        <f t="shared" si="83"/>
        <v>0</v>
      </c>
      <c r="BL202" s="8">
        <f>BU202*WACC!$H$9/12</f>
        <v>1403.2978483335864</v>
      </c>
      <c r="BM202" s="8">
        <f t="shared" si="70"/>
        <v>3552.7310352280656</v>
      </c>
      <c r="BN202" s="8">
        <f t="shared" si="71"/>
        <v>1459.6040185130985</v>
      </c>
      <c r="BO202" s="8">
        <f t="shared" si="72"/>
        <v>2093.1270167149669</v>
      </c>
      <c r="BP202" s="8">
        <f>BU202*WACC!$H$10/12</f>
        <v>28.432047166998</v>
      </c>
      <c r="BQ202" s="8">
        <f t="shared" si="73"/>
        <v>2064.6949695479689</v>
      </c>
      <c r="BR202" s="8"/>
      <c r="BS202" s="8">
        <f t="shared" si="74"/>
        <v>4956.028883561652</v>
      </c>
      <c r="BT202" s="8">
        <f t="shared" si="75"/>
        <v>4956.0288835616439</v>
      </c>
      <c r="BU202" s="8">
        <f t="shared" si="76"/>
        <v>533757.74</v>
      </c>
      <c r="BV202" s="8">
        <f>BU202*WACC!$H$11/12</f>
        <v>2055.7515892792126</v>
      </c>
      <c r="BW202" s="8">
        <f t="shared" si="77"/>
        <v>-8.9433802687563002</v>
      </c>
    </row>
    <row r="203" spans="1:75" hidden="1" outlineLevel="1" x14ac:dyDescent="0.2">
      <c r="A203">
        <f t="shared" si="98"/>
        <v>2025</v>
      </c>
      <c r="B203" s="49">
        <v>45658</v>
      </c>
      <c r="C203" s="205">
        <f>VLOOKUP($B203,[1]RevReqInput!$B$20:$AK$197,C$6,FALSE)</f>
        <v>0</v>
      </c>
      <c r="D203" s="205">
        <f>VLOOKUP($B203,[1]RevReqInput!$B$20:$AK$197,D$6,FALSE)</f>
        <v>0</v>
      </c>
      <c r="E203" s="205">
        <f>VLOOKUP($B203,[1]RevReqInput!$B$20:$AK$197,E$6,FALSE)</f>
        <v>969.24</v>
      </c>
      <c r="F203" s="205">
        <f>VLOOKUP($B203,[1]RevReqInput!$B$20:$AK$197,F$6,FALSE)</f>
        <v>0</v>
      </c>
      <c r="G203" s="205">
        <f>VLOOKUP($B203,[1]RevReqInput!$B$20:$AK$197,G$6,FALSE)</f>
        <v>0</v>
      </c>
      <c r="H203" s="205">
        <f>VLOOKUP($B203,[1]RevReqInput!$B$20:$AK$197,H$6,FALSE)</f>
        <v>969.24</v>
      </c>
      <c r="I203" s="205">
        <f>VLOOKUP($B203,[1]RevReqInput!$B$20:$AK$197,I$6,FALSE)</f>
        <v>969.24</v>
      </c>
      <c r="J203" s="205">
        <f>VLOOKUP($B203,[1]RevReqInput!$B$20:$AK$197,J$6,FALSE)</f>
        <v>0</v>
      </c>
      <c r="K203" s="205">
        <f>VLOOKUP($B203,[1]RevReqInput!$B$20:$AK$197,K$6,FALSE)</f>
        <v>17100</v>
      </c>
      <c r="L203" s="205">
        <f>VLOOKUP($B203,[1]RevReqInput!$B$20:$AK$197,L$6,FALSE)</f>
        <v>0</v>
      </c>
      <c r="M203" s="205">
        <f>VLOOKUP($B203,[1]RevReqInput!$B$20:$AK$197,M$6,FALSE)</f>
        <v>969.24</v>
      </c>
      <c r="N203" s="205">
        <f>VLOOKUP($B203,[1]RevReqInput!$B$20:$AK$197,N$6,FALSE)</f>
        <v>16130.76</v>
      </c>
      <c r="O203" s="205">
        <f>VLOOKUP($B203,[1]RevReqInput!$B$20:$AK$197,O$6,FALSE)</f>
        <v>0</v>
      </c>
      <c r="P203" s="205">
        <f>VLOOKUP($B203,[1]RevReqInput!$B$20:$AK$197,P$6,FALSE)</f>
        <v>88558.47</v>
      </c>
      <c r="Q203" s="205">
        <f>VLOOKUP($B203,[1]RevReqInput!$B$20:$AK$197,Q$6,FALSE)</f>
        <v>88558.47</v>
      </c>
      <c r="R203" s="205">
        <f>VLOOKUP($B203,[1]RevReqInput!$B$20:$AK$197,R$6,FALSE)</f>
        <v>5580</v>
      </c>
      <c r="S203" s="205">
        <f>VLOOKUP($B203,[1]RevReqInput!$B$20:$AK$197,S$6,FALSE)</f>
        <v>67425</v>
      </c>
      <c r="T203" s="205">
        <f>VLOOKUP($B203,[1]RevReqInput!$B$20:$AK$197,T$6,FALSE)</f>
        <v>0</v>
      </c>
      <c r="U203" s="205">
        <f>VLOOKUP($B203,[1]RevReqInput!$B$20:$AK$197,U$6,FALSE)</f>
        <v>5580</v>
      </c>
      <c r="V203" s="205">
        <f>VLOOKUP($B203,[1]RevReqInput!$B$20:$AK$197,V$6,FALSE)</f>
        <v>617.39030958904107</v>
      </c>
      <c r="W203" s="205">
        <f>VLOOKUP($B203,[1]RevReqInput!$B$20:$AK$197,W$6,FALSE)</f>
        <v>233.4073172477984</v>
      </c>
      <c r="X203" s="205">
        <f>VLOOKUP($B203,[1]RevReqInput!$B$20:$AK$197,X$6,FALSE)</f>
        <v>0</v>
      </c>
      <c r="Y203" s="205">
        <f>VLOOKUP($B203,[1]RevReqInput!$B$20:$AK$197,Y$6,FALSE)</f>
        <v>11520</v>
      </c>
      <c r="Z203" s="205">
        <f>VLOOKUP($B203,[1]RevReqInput!$B$20:$AK$197,Z$6,FALSE)</f>
        <v>0</v>
      </c>
      <c r="AA203" s="205">
        <f>VLOOKUP($B203,[1]RevReqInput!$B$20:$AK$197,AA$6,FALSE)</f>
        <v>0</v>
      </c>
      <c r="AB203" s="205">
        <f>VLOOKUP($B203,[1]RevReqInput!$B$20:$AK$197,AB$6,FALSE)</f>
        <v>0</v>
      </c>
      <c r="AC203" s="205">
        <f>VLOOKUP($B203,[1]RevReqInput!$B$20:$AK$197,AC$6,FALSE)</f>
        <v>0</v>
      </c>
      <c r="AD203" s="205">
        <f>VLOOKUP($B203,[1]RevReqInput!$B$20:$AK$197,AD$6,FALSE)</f>
        <v>0</v>
      </c>
      <c r="AE203" s="205">
        <f>VLOOKUP($B203,[1]RevReqInput!$B$20:$AK$197,AE$6,FALSE)</f>
        <v>0</v>
      </c>
      <c r="AF203" s="205">
        <f>VLOOKUP($B203,[1]RevReqInput!$B$20:$AK$197,AF$6,FALSE)</f>
        <v>0</v>
      </c>
      <c r="AG203" s="205">
        <f>VLOOKUP($B203,[1]RevReqInput!$B$20:$AK$197,AG$6,FALSE)</f>
        <v>0</v>
      </c>
      <c r="AH203" s="205">
        <f>VLOOKUP($B203,[1]RevReqInput!$B$20:$AK$197,AH$6,FALSE)</f>
        <v>0</v>
      </c>
      <c r="AI203" s="205">
        <f>VLOOKUP($B203,[1]RevReqInput!$B$20:$AK$197,AI$6,FALSE)</f>
        <v>5972.6043567541092</v>
      </c>
      <c r="AJ203" s="8">
        <f t="shared" si="68"/>
        <v>18343.401983590949</v>
      </c>
      <c r="AK203" s="8">
        <f t="shared" si="69"/>
        <v>18343.401983590949</v>
      </c>
      <c r="AL203">
        <f t="shared" si="97"/>
        <v>40.6</v>
      </c>
      <c r="AN203" s="8">
        <f>AJ203-RevReqSumR!W203</f>
        <v>0</v>
      </c>
      <c r="AO203" s="8">
        <f t="shared" si="85"/>
        <v>0</v>
      </c>
      <c r="AP203" s="8">
        <f t="shared" si="86"/>
        <v>0</v>
      </c>
      <c r="AQ203" s="8">
        <f t="shared" si="87"/>
        <v>0</v>
      </c>
      <c r="AR203" s="8">
        <f t="shared" si="88"/>
        <v>88558.47</v>
      </c>
      <c r="AS203" s="8">
        <v>0</v>
      </c>
      <c r="AU203" s="8">
        <f t="shared" si="89"/>
        <v>5580</v>
      </c>
      <c r="AV203" s="8">
        <f t="shared" si="90"/>
        <v>0</v>
      </c>
      <c r="AW203" s="8">
        <f t="shared" si="91"/>
        <v>94138.47</v>
      </c>
      <c r="AX203" s="8">
        <f t="shared" si="92"/>
        <v>0</v>
      </c>
      <c r="AZ203" s="8">
        <f t="shared" si="96"/>
        <v>48317.981804550007</v>
      </c>
      <c r="BA203" s="8">
        <f t="shared" si="96"/>
        <v>1196.31167676</v>
      </c>
      <c r="BB203" s="8">
        <f t="shared" si="96"/>
        <v>44624.176518690001</v>
      </c>
      <c r="BC203" s="8">
        <f t="shared" si="93"/>
        <v>94138.47</v>
      </c>
      <c r="BD203" s="8">
        <f t="shared" si="94"/>
        <v>0</v>
      </c>
      <c r="BF203" s="8">
        <f t="shared" si="78"/>
        <v>19312.641983590951</v>
      </c>
      <c r="BG203" s="8">
        <f t="shared" si="79"/>
        <v>17726.011674001908</v>
      </c>
      <c r="BH203" s="8">
        <f t="shared" si="80"/>
        <v>0</v>
      </c>
      <c r="BI203" s="8">
        <f t="shared" si="81"/>
        <v>17726.011674001908</v>
      </c>
      <c r="BJ203" s="8">
        <f t="shared" si="82"/>
        <v>1586.6303095890435</v>
      </c>
      <c r="BK203" s="8">
        <f t="shared" si="83"/>
        <v>0</v>
      </c>
      <c r="BL203" s="8">
        <f>BU203*WACC!$H$9/12</f>
        <v>1314.1444673292001</v>
      </c>
      <c r="BM203" s="8">
        <f t="shared" si="70"/>
        <v>272.48584225984337</v>
      </c>
      <c r="BN203" s="8">
        <f t="shared" si="71"/>
        <v>111.94808343403405</v>
      </c>
      <c r="BO203" s="8">
        <f t="shared" si="72"/>
        <v>160.53775882580931</v>
      </c>
      <c r="BP203" s="8">
        <f>BU203*WACC!$H$10/12</f>
        <v>26.625721348980004</v>
      </c>
      <c r="BQ203" s="8">
        <f t="shared" si="73"/>
        <v>133.91203747682931</v>
      </c>
      <c r="BR203" s="8"/>
      <c r="BS203" s="8">
        <f t="shared" si="74"/>
        <v>1586.6303095890435</v>
      </c>
      <c r="BT203" s="8">
        <f t="shared" si="75"/>
        <v>1586.6303095890412</v>
      </c>
      <c r="BU203" s="8">
        <f t="shared" si="76"/>
        <v>499847.4</v>
      </c>
      <c r="BV203" s="8">
        <f>BU203*WACC!$H$11/12</f>
        <v>1925.1469532733752</v>
      </c>
      <c r="BW203" s="8">
        <f t="shared" si="77"/>
        <v>1791.2349157965459</v>
      </c>
    </row>
    <row r="204" spans="1:75" hidden="1" outlineLevel="1" x14ac:dyDescent="0.2">
      <c r="A204">
        <f t="shared" si="98"/>
        <v>2025</v>
      </c>
      <c r="B204" s="49">
        <v>45689</v>
      </c>
      <c r="C204" s="205">
        <f>VLOOKUP($B204,[1]RevReqInput!$B$20:$AK$197,C$6,FALSE)</f>
        <v>0</v>
      </c>
      <c r="D204" s="205">
        <f>VLOOKUP($B204,[1]RevReqInput!$B$20:$AK$197,D$6,FALSE)</f>
        <v>0</v>
      </c>
      <c r="E204" s="205">
        <f>VLOOKUP($B204,[1]RevReqInput!$B$20:$AK$197,E$6,FALSE)</f>
        <v>819.9</v>
      </c>
      <c r="F204" s="205">
        <f>VLOOKUP($B204,[1]RevReqInput!$B$20:$AK$197,F$6,FALSE)</f>
        <v>0</v>
      </c>
      <c r="G204" s="205">
        <f>VLOOKUP($B204,[1]RevReqInput!$B$20:$AK$197,G$6,FALSE)</f>
        <v>0</v>
      </c>
      <c r="H204" s="205">
        <f>VLOOKUP($B204,[1]RevReqInput!$B$20:$AK$197,H$6,FALSE)</f>
        <v>819.9</v>
      </c>
      <c r="I204" s="205">
        <f>VLOOKUP($B204,[1]RevReqInput!$B$20:$AK$197,I$6,FALSE)</f>
        <v>819.9</v>
      </c>
      <c r="J204" s="205">
        <f>VLOOKUP($B204,[1]RevReqInput!$B$20:$AK$197,J$6,FALSE)</f>
        <v>0</v>
      </c>
      <c r="K204" s="205">
        <f>VLOOKUP($B204,[1]RevReqInput!$B$20:$AK$197,K$6,FALSE)</f>
        <v>14725</v>
      </c>
      <c r="L204" s="205">
        <f>VLOOKUP($B204,[1]RevReqInput!$B$20:$AK$197,L$6,FALSE)</f>
        <v>0</v>
      </c>
      <c r="M204" s="205">
        <f>VLOOKUP($B204,[1]RevReqInput!$B$20:$AK$197,M$6,FALSE)</f>
        <v>819.9</v>
      </c>
      <c r="N204" s="205">
        <f>VLOOKUP($B204,[1]RevReqInput!$B$20:$AK$197,N$6,FALSE)</f>
        <v>13905.099999999999</v>
      </c>
      <c r="O204" s="205">
        <f>VLOOKUP($B204,[1]RevReqInput!$B$20:$AK$197,O$6,FALSE)</f>
        <v>0</v>
      </c>
      <c r="P204" s="205">
        <f>VLOOKUP($B204,[1]RevReqInput!$B$20:$AK$197,P$6,FALSE)</f>
        <v>74653.37</v>
      </c>
      <c r="Q204" s="205">
        <f>VLOOKUP($B204,[1]RevReqInput!$B$20:$AK$197,Q$6,FALSE)</f>
        <v>74653.37</v>
      </c>
      <c r="R204" s="205">
        <f>VLOOKUP($B204,[1]RevReqInput!$B$20:$AK$197,R$6,FALSE)</f>
        <v>4805</v>
      </c>
      <c r="S204" s="205">
        <f>VLOOKUP($B204,[1]RevReqInput!$B$20:$AK$197,S$6,FALSE)</f>
        <v>0</v>
      </c>
      <c r="T204" s="205">
        <f>VLOOKUP($B204,[1]RevReqInput!$B$20:$AK$197,T$6,FALSE)</f>
        <v>0</v>
      </c>
      <c r="U204" s="205">
        <f>VLOOKUP($B204,[1]RevReqInput!$B$20:$AK$197,U$6,FALSE)</f>
        <v>10385</v>
      </c>
      <c r="V204" s="205">
        <f>VLOOKUP($B204,[1]RevReqInput!$B$20:$AK$197,V$6,FALSE)</f>
        <v>49.019450684931513</v>
      </c>
      <c r="W204" s="205">
        <f>VLOOKUP($B204,[1]RevReqInput!$B$20:$AK$197,W$6,FALSE)</f>
        <v>0</v>
      </c>
      <c r="X204" s="205">
        <f>VLOOKUP($B204,[1]RevReqInput!$B$20:$AK$197,X$6,FALSE)</f>
        <v>0</v>
      </c>
      <c r="Y204" s="205">
        <f>VLOOKUP($B204,[1]RevReqInput!$B$20:$AK$197,Y$6,FALSE)</f>
        <v>9920</v>
      </c>
      <c r="Z204" s="205">
        <f>VLOOKUP($B204,[1]RevReqInput!$B$20:$AK$197,Z$6,FALSE)</f>
        <v>0</v>
      </c>
      <c r="AA204" s="205">
        <f>VLOOKUP($B204,[1]RevReqInput!$B$20:$AK$197,AA$6,FALSE)</f>
        <v>0</v>
      </c>
      <c r="AB204" s="205">
        <f>VLOOKUP($B204,[1]RevReqInput!$B$20:$AK$197,AB$6,FALSE)</f>
        <v>0</v>
      </c>
      <c r="AC204" s="205">
        <f>VLOOKUP($B204,[1]RevReqInput!$B$20:$AK$197,AC$6,FALSE)</f>
        <v>0</v>
      </c>
      <c r="AD204" s="205">
        <f>VLOOKUP($B204,[1]RevReqInput!$B$20:$AK$197,AD$6,FALSE)</f>
        <v>0</v>
      </c>
      <c r="AE204" s="205">
        <f>VLOOKUP($B204,[1]RevReqInput!$B$20:$AK$197,AE$6,FALSE)</f>
        <v>0</v>
      </c>
      <c r="AF204" s="205">
        <f>VLOOKUP($B204,[1]RevReqInput!$B$20:$AK$197,AF$6,FALSE)</f>
        <v>0</v>
      </c>
      <c r="AG204" s="205">
        <f>VLOOKUP($B204,[1]RevReqInput!$B$20:$AK$197,AG$6,FALSE)</f>
        <v>0</v>
      </c>
      <c r="AH204" s="205">
        <f>VLOOKUP($B204,[1]RevReqInput!$B$20:$AK$197,AH$6,FALSE)</f>
        <v>0</v>
      </c>
      <c r="AI204" s="205">
        <f>VLOOKUP($B204,[1]RevReqInput!$B$20:$AK$197,AI$6,FALSE)</f>
        <v>5972.6043567541092</v>
      </c>
      <c r="AJ204" s="8">
        <f t="shared" si="68"/>
        <v>15941.623807439039</v>
      </c>
      <c r="AK204" s="8">
        <f t="shared" si="69"/>
        <v>15941.62380743904</v>
      </c>
      <c r="AL204">
        <f t="shared" si="97"/>
        <v>40.799999999999997</v>
      </c>
      <c r="AN204" s="8">
        <f>AJ204-RevReqSumR!W204</f>
        <v>0</v>
      </c>
      <c r="AO204" s="8">
        <f t="shared" si="85"/>
        <v>0</v>
      </c>
      <c r="AP204" s="8">
        <f t="shared" si="86"/>
        <v>0</v>
      </c>
      <c r="AQ204" s="8">
        <f t="shared" si="87"/>
        <v>0</v>
      </c>
      <c r="AR204" s="8">
        <f t="shared" si="88"/>
        <v>74653.37</v>
      </c>
      <c r="AS204" s="8">
        <v>0</v>
      </c>
      <c r="AU204" s="8">
        <f t="shared" si="89"/>
        <v>10385</v>
      </c>
      <c r="AV204" s="8">
        <f t="shared" si="90"/>
        <v>0</v>
      </c>
      <c r="AW204" s="8">
        <f t="shared" si="91"/>
        <v>85038.37</v>
      </c>
      <c r="AX204" s="8">
        <f t="shared" si="92"/>
        <v>0</v>
      </c>
      <c r="AZ204" s="8">
        <f t="shared" si="96"/>
        <v>43647.218978050005</v>
      </c>
      <c r="BA204" s="8">
        <f t="shared" si="96"/>
        <v>1080.6676059599999</v>
      </c>
      <c r="BB204" s="8">
        <f t="shared" si="96"/>
        <v>40310.483415989998</v>
      </c>
      <c r="BC204" s="8">
        <f t="shared" si="93"/>
        <v>85038.37</v>
      </c>
      <c r="BD204" s="8">
        <f t="shared" si="94"/>
        <v>0</v>
      </c>
      <c r="BF204" s="8">
        <f t="shared" si="78"/>
        <v>16761.52380743904</v>
      </c>
      <c r="BG204" s="8">
        <f t="shared" si="79"/>
        <v>15892.604356754109</v>
      </c>
      <c r="BH204" s="8">
        <f t="shared" si="80"/>
        <v>0</v>
      </c>
      <c r="BI204" s="8">
        <f t="shared" si="81"/>
        <v>15892.604356754109</v>
      </c>
      <c r="BJ204" s="8">
        <f t="shared" si="82"/>
        <v>868.91945068493078</v>
      </c>
      <c r="BK204" s="8">
        <f t="shared" si="83"/>
        <v>0</v>
      </c>
      <c r="BL204" s="8">
        <f>BU204*WACC!$H$9/12</f>
        <v>247.49863561025998</v>
      </c>
      <c r="BM204" s="8">
        <f t="shared" si="70"/>
        <v>621.42081507467083</v>
      </c>
      <c r="BN204" s="8">
        <f t="shared" si="71"/>
        <v>255.30452766527776</v>
      </c>
      <c r="BO204" s="8">
        <f t="shared" si="72"/>
        <v>366.11628740939307</v>
      </c>
      <c r="BP204" s="8">
        <f>BU204*WACC!$H$10/12</f>
        <v>5.0145397784190004</v>
      </c>
      <c r="BQ204" s="8">
        <f t="shared" si="73"/>
        <v>361.10174763097405</v>
      </c>
      <c r="BR204" s="8"/>
      <c r="BS204" s="8">
        <f t="shared" si="74"/>
        <v>868.91945068493078</v>
      </c>
      <c r="BT204" s="8">
        <f t="shared" si="75"/>
        <v>868.91945068493146</v>
      </c>
      <c r="BU204" s="8">
        <f t="shared" si="76"/>
        <v>94138.47</v>
      </c>
      <c r="BV204" s="8">
        <f>BU204*WACC!$H$11/12</f>
        <v>362.57143421435626</v>
      </c>
      <c r="BW204" s="8">
        <f t="shared" si="77"/>
        <v>1.469686583382213</v>
      </c>
    </row>
    <row r="205" spans="1:75" hidden="1" outlineLevel="1" x14ac:dyDescent="0.2">
      <c r="A205">
        <f t="shared" si="98"/>
        <v>2025</v>
      </c>
      <c r="B205" s="49">
        <v>45717</v>
      </c>
      <c r="C205" s="205">
        <f>VLOOKUP($B205,[1]RevReqInput!$B$20:$AK$197,C$6,FALSE)</f>
        <v>0</v>
      </c>
      <c r="D205" s="205">
        <f>VLOOKUP($B205,[1]RevReqInput!$B$20:$AK$197,D$6,FALSE)</f>
        <v>0</v>
      </c>
      <c r="E205" s="205">
        <f>VLOOKUP($B205,[1]RevReqInput!$B$20:$AK$197,E$6,FALSE)</f>
        <v>691.16</v>
      </c>
      <c r="F205" s="205">
        <f>VLOOKUP($B205,[1]RevReqInput!$B$20:$AK$197,F$6,FALSE)</f>
        <v>0</v>
      </c>
      <c r="G205" s="205">
        <f>VLOOKUP($B205,[1]RevReqInput!$B$20:$AK$197,G$6,FALSE)</f>
        <v>0</v>
      </c>
      <c r="H205" s="205">
        <f>VLOOKUP($B205,[1]RevReqInput!$B$20:$AK$197,H$6,FALSE)</f>
        <v>691.16</v>
      </c>
      <c r="I205" s="205">
        <f>VLOOKUP($B205,[1]RevReqInput!$B$20:$AK$197,I$6,FALSE)</f>
        <v>691.16</v>
      </c>
      <c r="J205" s="205">
        <f>VLOOKUP($B205,[1]RevReqInput!$B$20:$AK$197,J$6,FALSE)</f>
        <v>0</v>
      </c>
      <c r="K205" s="205">
        <f>VLOOKUP($B205,[1]RevReqInput!$B$20:$AK$197,K$6,FALSE)</f>
        <v>18050</v>
      </c>
      <c r="L205" s="205">
        <f>VLOOKUP($B205,[1]RevReqInput!$B$20:$AK$197,L$6,FALSE)</f>
        <v>0</v>
      </c>
      <c r="M205" s="205">
        <f>VLOOKUP($B205,[1]RevReqInput!$B$20:$AK$197,M$6,FALSE)</f>
        <v>691.16</v>
      </c>
      <c r="N205" s="205">
        <f>VLOOKUP($B205,[1]RevReqInput!$B$20:$AK$197,N$6,FALSE)</f>
        <v>17358.84</v>
      </c>
      <c r="O205" s="205">
        <f>VLOOKUP($B205,[1]RevReqInput!$B$20:$AK$197,O$6,FALSE)</f>
        <v>0</v>
      </c>
      <c r="P205" s="205">
        <f>VLOOKUP($B205,[1]RevReqInput!$B$20:$AK$197,P$6,FALSE)</f>
        <v>57294.53</v>
      </c>
      <c r="Q205" s="205">
        <f>VLOOKUP($B205,[1]RevReqInput!$B$20:$AK$197,Q$6,FALSE)</f>
        <v>57294.53</v>
      </c>
      <c r="R205" s="205">
        <f>VLOOKUP($B205,[1]RevReqInput!$B$20:$AK$197,R$6,FALSE)</f>
        <v>5890</v>
      </c>
      <c r="S205" s="205">
        <f>VLOOKUP($B205,[1]RevReqInput!$B$20:$AK$197,S$6,FALSE)</f>
        <v>0</v>
      </c>
      <c r="T205" s="205">
        <f>VLOOKUP($B205,[1]RevReqInput!$B$20:$AK$197,T$6,FALSE)</f>
        <v>0</v>
      </c>
      <c r="U205" s="205">
        <f>VLOOKUP($B205,[1]RevReqInput!$B$20:$AK$197,U$6,FALSE)</f>
        <v>16275</v>
      </c>
      <c r="V205" s="205">
        <f>VLOOKUP($B205,[1]RevReqInput!$B$20:$AK$197,V$6,FALSE)</f>
        <v>99.784541095890418</v>
      </c>
      <c r="W205" s="205">
        <f>VLOOKUP($B205,[1]RevReqInput!$B$20:$AK$197,W$6,FALSE)</f>
        <v>0</v>
      </c>
      <c r="X205" s="205">
        <f>VLOOKUP($B205,[1]RevReqInput!$B$20:$AK$197,X$6,FALSE)</f>
        <v>0</v>
      </c>
      <c r="Y205" s="205">
        <f>VLOOKUP($B205,[1]RevReqInput!$B$20:$AK$197,Y$6,FALSE)</f>
        <v>12160</v>
      </c>
      <c r="Z205" s="205">
        <f>VLOOKUP($B205,[1]RevReqInput!$B$20:$AK$197,Z$6,FALSE)</f>
        <v>0</v>
      </c>
      <c r="AA205" s="205">
        <f>VLOOKUP($B205,[1]RevReqInput!$B$20:$AK$197,AA$6,FALSE)</f>
        <v>0</v>
      </c>
      <c r="AB205" s="205">
        <f>VLOOKUP($B205,[1]RevReqInput!$B$20:$AK$197,AB$6,FALSE)</f>
        <v>0</v>
      </c>
      <c r="AC205" s="205">
        <f>VLOOKUP($B205,[1]RevReqInput!$B$20:$AK$197,AC$6,FALSE)</f>
        <v>0</v>
      </c>
      <c r="AD205" s="205">
        <f>VLOOKUP($B205,[1]RevReqInput!$B$20:$AK$197,AD$6,FALSE)</f>
        <v>0</v>
      </c>
      <c r="AE205" s="205">
        <f>VLOOKUP($B205,[1]RevReqInput!$B$20:$AK$197,AE$6,FALSE)</f>
        <v>0</v>
      </c>
      <c r="AF205" s="205">
        <f>VLOOKUP($B205,[1]RevReqInput!$B$20:$AK$197,AF$6,FALSE)</f>
        <v>0</v>
      </c>
      <c r="AG205" s="205">
        <f>VLOOKUP($B205,[1]RevReqInput!$B$20:$AK$197,AG$6,FALSE)</f>
        <v>0</v>
      </c>
      <c r="AH205" s="205">
        <f>VLOOKUP($B205,[1]RevReqInput!$B$20:$AK$197,AH$6,FALSE)</f>
        <v>0</v>
      </c>
      <c r="AI205" s="205">
        <f>VLOOKUP($B205,[1]RevReqInput!$B$20:$AK$197,AI$6,FALSE)</f>
        <v>5972.6043567541092</v>
      </c>
      <c r="AJ205" s="8">
        <f t="shared" si="68"/>
        <v>18232.38889785</v>
      </c>
      <c r="AK205" s="8">
        <f t="shared" si="69"/>
        <v>18232.38889785</v>
      </c>
      <c r="AL205">
        <f t="shared" si="97"/>
        <v>41</v>
      </c>
      <c r="AN205" s="8">
        <f>AJ205-RevReqSumR!W205</f>
        <v>0</v>
      </c>
      <c r="AO205" s="8">
        <f t="shared" si="85"/>
        <v>0</v>
      </c>
      <c r="AP205" s="8">
        <f t="shared" si="86"/>
        <v>0</v>
      </c>
      <c r="AQ205" s="8">
        <f t="shared" si="87"/>
        <v>0</v>
      </c>
      <c r="AR205" s="8">
        <f t="shared" si="88"/>
        <v>57294.53</v>
      </c>
      <c r="AS205" s="8">
        <v>0</v>
      </c>
      <c r="AU205" s="8">
        <f t="shared" si="89"/>
        <v>16275</v>
      </c>
      <c r="AV205" s="8">
        <f t="shared" si="90"/>
        <v>0</v>
      </c>
      <c r="AW205" s="8">
        <f t="shared" si="91"/>
        <v>73569.53</v>
      </c>
      <c r="AX205" s="8">
        <f t="shared" si="92"/>
        <v>0</v>
      </c>
      <c r="AZ205" s="8">
        <f t="shared" si="96"/>
        <v>37760.664815450007</v>
      </c>
      <c r="BA205" s="8">
        <f t="shared" si="96"/>
        <v>934.92158724000001</v>
      </c>
      <c r="BB205" s="8">
        <f t="shared" si="96"/>
        <v>34873.943597309997</v>
      </c>
      <c r="BC205" s="8">
        <f t="shared" si="93"/>
        <v>73569.53</v>
      </c>
      <c r="BD205" s="8">
        <f t="shared" si="94"/>
        <v>0</v>
      </c>
      <c r="BF205" s="8">
        <f t="shared" si="78"/>
        <v>18923.54889785</v>
      </c>
      <c r="BG205" s="8">
        <f t="shared" si="79"/>
        <v>18132.604356754109</v>
      </c>
      <c r="BH205" s="8">
        <f t="shared" si="80"/>
        <v>0</v>
      </c>
      <c r="BI205" s="8">
        <f t="shared" si="81"/>
        <v>18132.604356754109</v>
      </c>
      <c r="BJ205" s="8">
        <f t="shared" si="82"/>
        <v>790.9445410958906</v>
      </c>
      <c r="BK205" s="8">
        <f t="shared" si="83"/>
        <v>0</v>
      </c>
      <c r="BL205" s="8">
        <f>BU205*WACC!$H$9/12</f>
        <v>223.57364156779332</v>
      </c>
      <c r="BM205" s="8">
        <f t="shared" si="70"/>
        <v>567.37089952809731</v>
      </c>
      <c r="BN205" s="8">
        <f t="shared" si="71"/>
        <v>233.0986603621235</v>
      </c>
      <c r="BO205" s="8">
        <f t="shared" si="72"/>
        <v>334.27223916597382</v>
      </c>
      <c r="BP205" s="8">
        <f>BU205*WACC!$H$10/12</f>
        <v>4.5297983816489999</v>
      </c>
      <c r="BQ205" s="8">
        <f t="shared" si="73"/>
        <v>329.7424407843248</v>
      </c>
      <c r="BR205" s="8"/>
      <c r="BS205" s="8">
        <f t="shared" si="74"/>
        <v>790.9445410958906</v>
      </c>
      <c r="BT205" s="8">
        <f t="shared" si="75"/>
        <v>790.94454109589037</v>
      </c>
      <c r="BU205" s="8">
        <f t="shared" si="76"/>
        <v>85038.37</v>
      </c>
      <c r="BV205" s="8">
        <f>BU205*WACC!$H$11/12</f>
        <v>327.52267775491873</v>
      </c>
      <c r="BW205" s="8">
        <f t="shared" si="77"/>
        <v>-2.2197630294060673</v>
      </c>
    </row>
    <row r="206" spans="1:75" hidden="1" outlineLevel="1" x14ac:dyDescent="0.2">
      <c r="A206">
        <f t="shared" si="98"/>
        <v>2025</v>
      </c>
      <c r="B206" s="49">
        <v>45748</v>
      </c>
      <c r="C206" s="205">
        <f>VLOOKUP($B206,[1]RevReqInput!$B$20:$AK$197,C$6,FALSE)</f>
        <v>0</v>
      </c>
      <c r="D206" s="205">
        <f>VLOOKUP($B206,[1]RevReqInput!$B$20:$AK$197,D$6,FALSE)</f>
        <v>0</v>
      </c>
      <c r="E206" s="205">
        <f>VLOOKUP($B206,[1]RevReqInput!$B$20:$AK$197,E$6,FALSE)</f>
        <v>530.45000000000005</v>
      </c>
      <c r="F206" s="205">
        <f>VLOOKUP($B206,[1]RevReqInput!$B$20:$AK$197,F$6,FALSE)</f>
        <v>0</v>
      </c>
      <c r="G206" s="205">
        <f>VLOOKUP($B206,[1]RevReqInput!$B$20:$AK$197,G$6,FALSE)</f>
        <v>0</v>
      </c>
      <c r="H206" s="205">
        <f>VLOOKUP($B206,[1]RevReqInput!$B$20:$AK$197,H$6,FALSE)</f>
        <v>530.45000000000005</v>
      </c>
      <c r="I206" s="205">
        <f>VLOOKUP($B206,[1]RevReqInput!$B$20:$AK$197,I$6,FALSE)</f>
        <v>530.45000000000005</v>
      </c>
      <c r="J206" s="205">
        <f>VLOOKUP($B206,[1]RevReqInput!$B$20:$AK$197,J$6,FALSE)</f>
        <v>0</v>
      </c>
      <c r="K206" s="205">
        <f>VLOOKUP($B206,[1]RevReqInput!$B$20:$AK$197,K$6,FALSE)</f>
        <v>24225</v>
      </c>
      <c r="L206" s="205">
        <f>VLOOKUP($B206,[1]RevReqInput!$B$20:$AK$197,L$6,FALSE)</f>
        <v>0</v>
      </c>
      <c r="M206" s="205">
        <f>VLOOKUP($B206,[1]RevReqInput!$B$20:$AK$197,M$6,FALSE)</f>
        <v>530.45000000000005</v>
      </c>
      <c r="N206" s="205">
        <f>VLOOKUP($B206,[1]RevReqInput!$B$20:$AK$197,N$6,FALSE)</f>
        <v>23694.550000000003</v>
      </c>
      <c r="O206" s="205">
        <f>VLOOKUP($B206,[1]RevReqInput!$B$20:$AK$197,O$6,FALSE)</f>
        <v>0</v>
      </c>
      <c r="P206" s="205">
        <f>VLOOKUP($B206,[1]RevReqInput!$B$20:$AK$197,P$6,FALSE)</f>
        <v>33599.979999999996</v>
      </c>
      <c r="Q206" s="205">
        <f>VLOOKUP($B206,[1]RevReqInput!$B$20:$AK$197,Q$6,FALSE)</f>
        <v>33599.979999999996</v>
      </c>
      <c r="R206" s="205">
        <f>VLOOKUP($B206,[1]RevReqInput!$B$20:$AK$197,R$6,FALSE)</f>
        <v>7905</v>
      </c>
      <c r="S206" s="205">
        <f>VLOOKUP($B206,[1]RevReqInput!$B$20:$AK$197,S$6,FALSE)</f>
        <v>16275</v>
      </c>
      <c r="T206" s="205">
        <f>VLOOKUP($B206,[1]RevReqInput!$B$20:$AK$197,T$6,FALSE)</f>
        <v>0</v>
      </c>
      <c r="U206" s="205">
        <f>VLOOKUP($B206,[1]RevReqInput!$B$20:$AK$197,U$6,FALSE)</f>
        <v>7905</v>
      </c>
      <c r="V206" s="205">
        <f>VLOOKUP($B206,[1]RevReqInput!$B$20:$AK$197,V$6,FALSE)</f>
        <v>146.06758356164383</v>
      </c>
      <c r="W206" s="205">
        <f>VLOOKUP($B206,[1]RevReqInput!$B$20:$AK$197,W$6,FALSE)</f>
        <v>0</v>
      </c>
      <c r="X206" s="205">
        <f>VLOOKUP($B206,[1]RevReqInput!$B$20:$AK$197,X$6,FALSE)</f>
        <v>0</v>
      </c>
      <c r="Y206" s="205">
        <f>VLOOKUP($B206,[1]RevReqInput!$B$20:$AK$197,Y$6,FALSE)</f>
        <v>16320</v>
      </c>
      <c r="Z206" s="205">
        <f>VLOOKUP($B206,[1]RevReqInput!$B$20:$AK$197,Z$6,FALSE)</f>
        <v>0</v>
      </c>
      <c r="AA206" s="205">
        <f>VLOOKUP($B206,[1]RevReqInput!$B$20:$AK$197,AA$6,FALSE)</f>
        <v>0</v>
      </c>
      <c r="AB206" s="205">
        <f>VLOOKUP($B206,[1]RevReqInput!$B$20:$AK$197,AB$6,FALSE)</f>
        <v>0</v>
      </c>
      <c r="AC206" s="205">
        <f>VLOOKUP($B206,[1]RevReqInput!$B$20:$AK$197,AC$6,FALSE)</f>
        <v>0</v>
      </c>
      <c r="AD206" s="205">
        <f>VLOOKUP($B206,[1]RevReqInput!$B$20:$AK$197,AD$6,FALSE)</f>
        <v>0</v>
      </c>
      <c r="AE206" s="205">
        <f>VLOOKUP($B206,[1]RevReqInput!$B$20:$AK$197,AE$6,FALSE)</f>
        <v>0</v>
      </c>
      <c r="AF206" s="205">
        <f>VLOOKUP($B206,[1]RevReqInput!$B$20:$AK$197,AF$6,FALSE)</f>
        <v>0</v>
      </c>
      <c r="AG206" s="205">
        <f>VLOOKUP($B206,[1]RevReqInput!$B$20:$AK$197,AG$6,FALSE)</f>
        <v>0</v>
      </c>
      <c r="AH206" s="205">
        <f>VLOOKUP($B206,[1]RevReqInput!$B$20:$AK$197,AH$6,FALSE)</f>
        <v>0</v>
      </c>
      <c r="AI206" s="205">
        <f>VLOOKUP($B206,[1]RevReqInput!$B$20:$AK$197,AI$6,FALSE)</f>
        <v>5972.6043567541092</v>
      </c>
      <c r="AJ206" s="8">
        <f t="shared" si="68"/>
        <v>22438.671940315755</v>
      </c>
      <c r="AK206" s="8">
        <f t="shared" si="69"/>
        <v>22438.671940315751</v>
      </c>
      <c r="AL206">
        <f t="shared" si="97"/>
        <v>41.2</v>
      </c>
      <c r="AN206" s="8">
        <f>AJ206-RevReqSumR!W206</f>
        <v>0</v>
      </c>
      <c r="AO206" s="8">
        <f t="shared" si="85"/>
        <v>0</v>
      </c>
      <c r="AP206" s="8">
        <f t="shared" si="86"/>
        <v>0</v>
      </c>
      <c r="AQ206" s="8">
        <f t="shared" si="87"/>
        <v>0</v>
      </c>
      <c r="AR206" s="8">
        <f t="shared" si="88"/>
        <v>33599.979999999996</v>
      </c>
      <c r="AS206" s="8">
        <v>0</v>
      </c>
      <c r="AU206" s="8">
        <f t="shared" si="89"/>
        <v>7905</v>
      </c>
      <c r="AV206" s="8">
        <f t="shared" si="90"/>
        <v>0</v>
      </c>
      <c r="AW206" s="8">
        <f t="shared" si="91"/>
        <v>41504.979999999996</v>
      </c>
      <c r="AX206" s="8">
        <f t="shared" si="92"/>
        <v>0</v>
      </c>
      <c r="AZ206" s="8">
        <f t="shared" si="96"/>
        <v>21303.053559700002</v>
      </c>
      <c r="BA206" s="8">
        <f t="shared" si="96"/>
        <v>527.44528584</v>
      </c>
      <c r="BB206" s="8">
        <f t="shared" si="96"/>
        <v>19674.481154459998</v>
      </c>
      <c r="BC206" s="8">
        <f t="shared" si="93"/>
        <v>41504.979999999996</v>
      </c>
      <c r="BD206" s="8">
        <f t="shared" si="94"/>
        <v>0</v>
      </c>
      <c r="BF206" s="8">
        <f t="shared" si="78"/>
        <v>22969.121940315756</v>
      </c>
      <c r="BG206" s="8">
        <f t="shared" si="79"/>
        <v>22292.604356754109</v>
      </c>
      <c r="BH206" s="8">
        <f t="shared" si="80"/>
        <v>0</v>
      </c>
      <c r="BI206" s="8">
        <f t="shared" si="81"/>
        <v>22292.604356754109</v>
      </c>
      <c r="BJ206" s="8">
        <f t="shared" si="82"/>
        <v>676.51758356164646</v>
      </c>
      <c r="BK206" s="8">
        <f t="shared" si="83"/>
        <v>0</v>
      </c>
      <c r="BL206" s="8">
        <f>BU206*WACC!$H$9/12</f>
        <v>193.42101372040665</v>
      </c>
      <c r="BM206" s="8">
        <f t="shared" si="70"/>
        <v>483.09656984123978</v>
      </c>
      <c r="BN206" s="8">
        <f t="shared" si="71"/>
        <v>198.47539475357493</v>
      </c>
      <c r="BO206" s="8">
        <f t="shared" si="72"/>
        <v>284.62117508766482</v>
      </c>
      <c r="BP206" s="8">
        <f>BU206*WACC!$H$10/12</f>
        <v>3.918879653181</v>
      </c>
      <c r="BQ206" s="8">
        <f t="shared" si="73"/>
        <v>280.7022954344838</v>
      </c>
      <c r="BR206" s="8"/>
      <c r="BS206" s="8">
        <f t="shared" si="74"/>
        <v>676.51758356164646</v>
      </c>
      <c r="BT206" s="8">
        <f t="shared" si="75"/>
        <v>676.51758356164385</v>
      </c>
      <c r="BU206" s="8">
        <f t="shared" si="76"/>
        <v>73569.53</v>
      </c>
      <c r="BV206" s="8">
        <f>BU206*WACC!$H$11/12</f>
        <v>283.35079172814375</v>
      </c>
      <c r="BW206" s="8">
        <f t="shared" si="77"/>
        <v>2.6484962936599459</v>
      </c>
    </row>
    <row r="207" spans="1:75" hidden="1" outlineLevel="1" x14ac:dyDescent="0.2">
      <c r="A207">
        <f t="shared" si="98"/>
        <v>2025</v>
      </c>
      <c r="B207" s="49">
        <v>45778</v>
      </c>
      <c r="C207" s="205">
        <f>VLOOKUP($B207,[1]RevReqInput!$B$20:$AK$197,C$6,FALSE)</f>
        <v>0</v>
      </c>
      <c r="D207" s="205">
        <f>VLOOKUP($B207,[1]RevReqInput!$B$20:$AK$197,D$6,FALSE)</f>
        <v>0</v>
      </c>
      <c r="E207" s="205">
        <f>VLOOKUP($B207,[1]RevReqInput!$B$20:$AK$197,E$6,FALSE)</f>
        <v>311.08</v>
      </c>
      <c r="F207" s="205">
        <f>VLOOKUP($B207,[1]RevReqInput!$B$20:$AK$197,F$6,FALSE)</f>
        <v>0</v>
      </c>
      <c r="G207" s="205">
        <f>VLOOKUP($B207,[1]RevReqInput!$B$20:$AK$197,G$6,FALSE)</f>
        <v>0</v>
      </c>
      <c r="H207" s="205">
        <f>VLOOKUP($B207,[1]RevReqInput!$B$20:$AK$197,H$6,FALSE)</f>
        <v>311.08</v>
      </c>
      <c r="I207" s="205">
        <f>VLOOKUP($B207,[1]RevReqInput!$B$20:$AK$197,I$6,FALSE)</f>
        <v>311.08</v>
      </c>
      <c r="J207" s="205">
        <f>VLOOKUP($B207,[1]RevReqInput!$B$20:$AK$197,J$6,FALSE)</f>
        <v>0</v>
      </c>
      <c r="K207" s="205">
        <f>VLOOKUP($B207,[1]RevReqInput!$B$20:$AK$197,K$6,FALSE)</f>
        <v>32586.059999999998</v>
      </c>
      <c r="L207" s="205">
        <f>VLOOKUP($B207,[1]RevReqInput!$B$20:$AK$197,L$6,FALSE)</f>
        <v>0</v>
      </c>
      <c r="M207" s="205">
        <f>VLOOKUP($B207,[1]RevReqInput!$B$20:$AK$197,M$6,FALSE)</f>
        <v>311.08</v>
      </c>
      <c r="N207" s="205">
        <f>VLOOKUP($B207,[1]RevReqInput!$B$20:$AK$197,N$6,FALSE)</f>
        <v>32274.98</v>
      </c>
      <c r="O207" s="205">
        <f>VLOOKUP($B207,[1]RevReqInput!$B$20:$AK$197,O$6,FALSE)</f>
        <v>0</v>
      </c>
      <c r="P207" s="205">
        <f>VLOOKUP($B207,[1]RevReqInput!$B$20:$AK$197,P$6,FALSE)</f>
        <v>1325</v>
      </c>
      <c r="Q207" s="205">
        <f>VLOOKUP($B207,[1]RevReqInput!$B$20:$AK$197,Q$6,FALSE)</f>
        <v>1325</v>
      </c>
      <c r="R207" s="205">
        <f>VLOOKUP($B207,[1]RevReqInput!$B$20:$AK$197,R$6,FALSE)</f>
        <v>10695</v>
      </c>
      <c r="S207" s="205">
        <f>VLOOKUP($B207,[1]RevReqInput!$B$20:$AK$197,S$6,FALSE)</f>
        <v>0</v>
      </c>
      <c r="T207" s="205">
        <f>VLOOKUP($B207,[1]RevReqInput!$B$20:$AK$197,T$6,FALSE)</f>
        <v>0</v>
      </c>
      <c r="U207" s="205">
        <f>VLOOKUP($B207,[1]RevReqInput!$B$20:$AK$197,U$6,FALSE)</f>
        <v>18600</v>
      </c>
      <c r="V207" s="205">
        <f>VLOOKUP($B207,[1]RevReqInput!$B$20:$AK$197,V$6,FALSE)</f>
        <v>77.846095890410965</v>
      </c>
      <c r="W207" s="205">
        <f>VLOOKUP($B207,[1]RevReqInput!$B$20:$AK$197,W$6,FALSE)</f>
        <v>0</v>
      </c>
      <c r="X207" s="205">
        <f>VLOOKUP($B207,[1]RevReqInput!$B$20:$AK$197,X$6,FALSE)</f>
        <v>0</v>
      </c>
      <c r="Y207" s="205">
        <f>VLOOKUP($B207,[1]RevReqInput!$B$20:$AK$197,Y$6,FALSE)</f>
        <v>21891.059999999998</v>
      </c>
      <c r="Z207" s="205">
        <f>VLOOKUP($B207,[1]RevReqInput!$B$20:$AK$197,Z$6,FALSE)</f>
        <v>0</v>
      </c>
      <c r="AA207" s="205">
        <f>VLOOKUP($B207,[1]RevReqInput!$B$20:$AK$197,AA$6,FALSE)</f>
        <v>0</v>
      </c>
      <c r="AB207" s="205">
        <f>VLOOKUP($B207,[1]RevReqInput!$B$20:$AK$197,AB$6,FALSE)</f>
        <v>0</v>
      </c>
      <c r="AC207" s="205">
        <f>VLOOKUP($B207,[1]RevReqInput!$B$20:$AK$197,AC$6,FALSE)</f>
        <v>0</v>
      </c>
      <c r="AD207" s="205">
        <f>VLOOKUP($B207,[1]RevReqInput!$B$20:$AK$197,AD$6,FALSE)</f>
        <v>0</v>
      </c>
      <c r="AE207" s="205">
        <f>VLOOKUP($B207,[1]RevReqInput!$B$20:$AK$197,AE$6,FALSE)</f>
        <v>0</v>
      </c>
      <c r="AF207" s="205">
        <f>VLOOKUP($B207,[1]RevReqInput!$B$20:$AK$197,AF$6,FALSE)</f>
        <v>0</v>
      </c>
      <c r="AG207" s="205">
        <f>VLOOKUP($B207,[1]RevReqInput!$B$20:$AK$197,AG$6,FALSE)</f>
        <v>0</v>
      </c>
      <c r="AH207" s="205">
        <f>VLOOKUP($B207,[1]RevReqInput!$B$20:$AK$197,AH$6,FALSE)</f>
        <v>0</v>
      </c>
      <c r="AI207" s="205">
        <f>VLOOKUP($B207,[1]RevReqInput!$B$20:$AK$197,AI$6,FALSE)</f>
        <v>5972.6043567541092</v>
      </c>
      <c r="AJ207" s="8">
        <f t="shared" si="68"/>
        <v>27941.510452644521</v>
      </c>
      <c r="AK207" s="8">
        <f t="shared" si="69"/>
        <v>27941.510452644517</v>
      </c>
      <c r="AL207">
        <f t="shared" si="97"/>
        <v>41.4</v>
      </c>
      <c r="AN207" s="8">
        <f>AJ207-RevReqSumR!W207</f>
        <v>0</v>
      </c>
      <c r="AO207" s="8">
        <f t="shared" si="85"/>
        <v>0</v>
      </c>
      <c r="AP207" s="8">
        <f t="shared" si="86"/>
        <v>0</v>
      </c>
      <c r="AQ207" s="8">
        <f t="shared" si="87"/>
        <v>0</v>
      </c>
      <c r="AR207" s="8">
        <f t="shared" si="88"/>
        <v>1325</v>
      </c>
      <c r="AS207" s="8">
        <v>0</v>
      </c>
      <c r="AU207" s="8">
        <f t="shared" si="89"/>
        <v>18600</v>
      </c>
      <c r="AV207" s="8">
        <f t="shared" si="90"/>
        <v>0</v>
      </c>
      <c r="AW207" s="8">
        <f t="shared" si="91"/>
        <v>19925</v>
      </c>
      <c r="AX207" s="8">
        <f t="shared" si="92"/>
        <v>0</v>
      </c>
      <c r="AZ207" s="8">
        <f t="shared" si="96"/>
        <v>10226.805125000001</v>
      </c>
      <c r="BA207" s="8">
        <f t="shared" si="96"/>
        <v>253.20690000000002</v>
      </c>
      <c r="BB207" s="8">
        <f t="shared" si="96"/>
        <v>9444.987975</v>
      </c>
      <c r="BC207" s="8">
        <f t="shared" si="93"/>
        <v>19925</v>
      </c>
      <c r="BD207" s="8">
        <f t="shared" si="94"/>
        <v>0</v>
      </c>
      <c r="BF207" s="8">
        <f t="shared" si="78"/>
        <v>28252.590452644523</v>
      </c>
      <c r="BG207" s="8">
        <f t="shared" si="79"/>
        <v>27863.664356754107</v>
      </c>
      <c r="BH207" s="8">
        <f t="shared" si="80"/>
        <v>0</v>
      </c>
      <c r="BI207" s="8">
        <f t="shared" si="81"/>
        <v>27863.664356754107</v>
      </c>
      <c r="BJ207" s="8">
        <f t="shared" si="82"/>
        <v>388.92609589041604</v>
      </c>
      <c r="BK207" s="8">
        <f t="shared" si="83"/>
        <v>0</v>
      </c>
      <c r="BL207" s="8">
        <f>BU207*WACC!$H$9/12</f>
        <v>109.12038320817332</v>
      </c>
      <c r="BM207" s="8">
        <f t="shared" si="70"/>
        <v>279.8057126822427</v>
      </c>
      <c r="BN207" s="8">
        <f t="shared" si="71"/>
        <v>114.95537899837258</v>
      </c>
      <c r="BO207" s="8">
        <f t="shared" si="72"/>
        <v>164.85033368387013</v>
      </c>
      <c r="BP207" s="8">
        <f>BU207*WACC!$H$10/12</f>
        <v>2.2108748231459998</v>
      </c>
      <c r="BQ207" s="8">
        <f t="shared" si="73"/>
        <v>162.63945886072412</v>
      </c>
      <c r="BR207" s="8"/>
      <c r="BS207" s="8">
        <f t="shared" si="74"/>
        <v>388.92609589041604</v>
      </c>
      <c r="BT207" s="8">
        <f t="shared" si="75"/>
        <v>388.92609589041092</v>
      </c>
      <c r="BU207" s="8">
        <f t="shared" si="76"/>
        <v>41504.979999999996</v>
      </c>
      <c r="BV207" s="8">
        <f>BU207*WACC!$H$11/12</f>
        <v>159.8551593799875</v>
      </c>
      <c r="BW207" s="8">
        <f t="shared" si="77"/>
        <v>-2.784299480736621</v>
      </c>
    </row>
    <row r="208" spans="1:75" hidden="1" outlineLevel="1" x14ac:dyDescent="0.2">
      <c r="A208">
        <f t="shared" si="98"/>
        <v>2025</v>
      </c>
      <c r="B208" s="49">
        <v>45809</v>
      </c>
      <c r="C208" s="205">
        <f>VLOOKUP($B208,[1]RevReqInput!$B$20:$AK$197,C$6,FALSE)</f>
        <v>0</v>
      </c>
      <c r="D208" s="205">
        <f>VLOOKUP($B208,[1]RevReqInput!$B$20:$AK$197,D$6,FALSE)</f>
        <v>0</v>
      </c>
      <c r="E208" s="205">
        <f>VLOOKUP($B208,[1]RevReqInput!$B$20:$AK$197,E$6,FALSE)</f>
        <v>12.27</v>
      </c>
      <c r="F208" s="205">
        <f>VLOOKUP($B208,[1]RevReqInput!$B$20:$AK$197,F$6,FALSE)</f>
        <v>0</v>
      </c>
      <c r="G208" s="205">
        <f>VLOOKUP($B208,[1]RevReqInput!$B$20:$AK$197,G$6,FALSE)</f>
        <v>0</v>
      </c>
      <c r="H208" s="205">
        <f>VLOOKUP($B208,[1]RevReqInput!$B$20:$AK$197,H$6,FALSE)</f>
        <v>12.27</v>
      </c>
      <c r="I208" s="205">
        <f>VLOOKUP($B208,[1]RevReqInput!$B$20:$AK$197,I$6,FALSE)</f>
        <v>12.27</v>
      </c>
      <c r="J208" s="205">
        <f>VLOOKUP($B208,[1]RevReqInput!$B$20:$AK$197,J$6,FALSE)</f>
        <v>0</v>
      </c>
      <c r="K208" s="205">
        <f>VLOOKUP($B208,[1]RevReqInput!$B$20:$AK$197,K$6,FALSE)</f>
        <v>1337.27</v>
      </c>
      <c r="L208" s="205">
        <f>VLOOKUP($B208,[1]RevReqInput!$B$20:$AK$197,L$6,FALSE)</f>
        <v>0</v>
      </c>
      <c r="M208" s="205">
        <f>VLOOKUP($B208,[1]RevReqInput!$B$20:$AK$197,M$6,FALSE)</f>
        <v>12.27</v>
      </c>
      <c r="N208" s="205">
        <f>VLOOKUP($B208,[1]RevReqInput!$B$20:$AK$197,N$6,FALSE)</f>
        <v>1325</v>
      </c>
      <c r="O208" s="205">
        <f>VLOOKUP($B208,[1]RevReqInput!$B$20:$AK$197,O$6,FALSE)</f>
        <v>0</v>
      </c>
      <c r="P208" s="205">
        <f>VLOOKUP($B208,[1]RevReqInput!$B$20:$AK$197,P$6,FALSE)</f>
        <v>0</v>
      </c>
      <c r="Q208" s="205">
        <f>VLOOKUP($B208,[1]RevReqInput!$B$20:$AK$197,Q$6,FALSE)</f>
        <v>0</v>
      </c>
      <c r="R208" s="205">
        <f>VLOOKUP($B208,[1]RevReqInput!$B$20:$AK$197,R$6,FALSE)</f>
        <v>465</v>
      </c>
      <c r="S208" s="205">
        <f>VLOOKUP($B208,[1]RevReqInput!$B$20:$AK$197,S$6,FALSE)</f>
        <v>0</v>
      </c>
      <c r="T208" s="205">
        <f>VLOOKUP($B208,[1]RevReqInput!$B$20:$AK$197,T$6,FALSE)</f>
        <v>0</v>
      </c>
      <c r="U208" s="205">
        <f>VLOOKUP($B208,[1]RevReqInput!$B$20:$AK$197,U$6,FALSE)</f>
        <v>19065</v>
      </c>
      <c r="V208" s="205">
        <f>VLOOKUP($B208,[1]RevReqInput!$B$20:$AK$197,V$6,FALSE)</f>
        <v>169.98756575342466</v>
      </c>
      <c r="W208" s="205">
        <f>VLOOKUP($B208,[1]RevReqInput!$B$20:$AK$197,W$6,FALSE)</f>
        <v>0</v>
      </c>
      <c r="X208" s="205">
        <f>VLOOKUP($B208,[1]RevReqInput!$B$20:$AK$197,X$6,FALSE)</f>
        <v>0</v>
      </c>
      <c r="Y208" s="205">
        <f>VLOOKUP($B208,[1]RevReqInput!$B$20:$AK$197,Y$6,FALSE)</f>
        <v>872.27</v>
      </c>
      <c r="Z208" s="205">
        <f>VLOOKUP($B208,[1]RevReqInput!$B$20:$AK$197,Z$6,FALSE)</f>
        <v>0</v>
      </c>
      <c r="AA208" s="205">
        <f>VLOOKUP($B208,[1]RevReqInput!$B$20:$AK$197,AA$6,FALSE)</f>
        <v>0</v>
      </c>
      <c r="AB208" s="205">
        <f>VLOOKUP($B208,[1]RevReqInput!$B$20:$AK$197,AB$6,FALSE)</f>
        <v>0</v>
      </c>
      <c r="AC208" s="205">
        <f>VLOOKUP($B208,[1]RevReqInput!$B$20:$AK$197,AC$6,FALSE)</f>
        <v>0</v>
      </c>
      <c r="AD208" s="205">
        <f>VLOOKUP($B208,[1]RevReqInput!$B$20:$AK$197,AD$6,FALSE)</f>
        <v>0</v>
      </c>
      <c r="AE208" s="205">
        <f>VLOOKUP($B208,[1]RevReqInput!$B$20:$AK$197,AE$6,FALSE)</f>
        <v>0</v>
      </c>
      <c r="AF208" s="205">
        <f>VLOOKUP($B208,[1]RevReqInput!$B$20:$AK$197,AF$6,FALSE)</f>
        <v>0</v>
      </c>
      <c r="AG208" s="205">
        <f>VLOOKUP($B208,[1]RevReqInput!$B$20:$AK$197,AG$6,FALSE)</f>
        <v>0</v>
      </c>
      <c r="AH208" s="205">
        <f>VLOOKUP($B208,[1]RevReqInput!$B$20:$AK$197,AH$6,FALSE)</f>
        <v>0</v>
      </c>
      <c r="AI208" s="205">
        <f>VLOOKUP($B208,[1]RevReqInput!$B$20:$AK$197,AI$6,FALSE)</f>
        <v>5972.6043567541092</v>
      </c>
      <c r="AJ208" s="8">
        <f t="shared" ref="AJ208:AJ226" si="99">E208-H208-K208-L208+M208+N208-T208+V208+W208-X208+Y208+AA208+AH208+AI208</f>
        <v>7014.8619225075336</v>
      </c>
      <c r="AK208" s="8">
        <f t="shared" ref="AK208:AK226" si="100">F208+G208-T208+V208+W208-X208+Y208+AA208+AH208+AI208</f>
        <v>7014.8619225075336</v>
      </c>
      <c r="AL208">
        <f t="shared" si="97"/>
        <v>41.6</v>
      </c>
      <c r="AN208" s="8">
        <f>AJ208-RevReqSumR!W208</f>
        <v>0</v>
      </c>
      <c r="AO208" s="8">
        <f t="shared" si="85"/>
        <v>0</v>
      </c>
      <c r="AP208" s="8">
        <f t="shared" si="86"/>
        <v>0</v>
      </c>
      <c r="AQ208" s="8">
        <f t="shared" si="87"/>
        <v>0</v>
      </c>
      <c r="AR208" s="8">
        <f t="shared" si="88"/>
        <v>0</v>
      </c>
      <c r="AS208" s="8">
        <v>0</v>
      </c>
      <c r="AU208" s="8">
        <f t="shared" si="89"/>
        <v>19065</v>
      </c>
      <c r="AV208" s="8">
        <f t="shared" si="90"/>
        <v>0</v>
      </c>
      <c r="AW208" s="8">
        <f t="shared" si="91"/>
        <v>19065</v>
      </c>
      <c r="AX208" s="8">
        <f t="shared" si="92"/>
        <v>0</v>
      </c>
      <c r="AZ208" s="8">
        <f t="shared" si="96"/>
        <v>9785.3972250000024</v>
      </c>
      <c r="BA208" s="8">
        <f t="shared" si="96"/>
        <v>242.27802</v>
      </c>
      <c r="BB208" s="8">
        <f t="shared" si="96"/>
        <v>9037.3247549999996</v>
      </c>
      <c r="BC208" s="8">
        <f t="shared" si="93"/>
        <v>19065</v>
      </c>
      <c r="BD208" s="8">
        <f t="shared" si="94"/>
        <v>0</v>
      </c>
      <c r="BF208" s="8">
        <f t="shared" si="78"/>
        <v>7027.131922507534</v>
      </c>
      <c r="BG208" s="8">
        <f t="shared" si="79"/>
        <v>6844.8743567541096</v>
      </c>
      <c r="BH208" s="8">
        <f t="shared" si="80"/>
        <v>0</v>
      </c>
      <c r="BI208" s="8">
        <f t="shared" si="81"/>
        <v>6844.8743567541096</v>
      </c>
      <c r="BJ208" s="8">
        <f t="shared" si="82"/>
        <v>182.25756575342439</v>
      </c>
      <c r="BK208" s="8">
        <f t="shared" si="83"/>
        <v>0</v>
      </c>
      <c r="BL208" s="8">
        <f>BU208*WACC!$H$9/12</f>
        <v>52.384644816666658</v>
      </c>
      <c r="BM208" s="8">
        <f t="shared" si="70"/>
        <v>129.87292093675774</v>
      </c>
      <c r="BN208" s="8">
        <f t="shared" si="71"/>
        <v>53.356990837657548</v>
      </c>
      <c r="BO208" s="8">
        <f t="shared" si="72"/>
        <v>76.515930099100188</v>
      </c>
      <c r="BP208" s="8">
        <f>BU208*WACC!$H$10/12</f>
        <v>1.0613589225</v>
      </c>
      <c r="BQ208" s="8">
        <f t="shared" si="73"/>
        <v>75.454571176600183</v>
      </c>
      <c r="BR208" s="8"/>
      <c r="BS208" s="8">
        <f t="shared" si="74"/>
        <v>182.25756575342439</v>
      </c>
      <c r="BT208" s="8">
        <f t="shared" si="75"/>
        <v>182.25756575342467</v>
      </c>
      <c r="BU208" s="8">
        <f t="shared" si="76"/>
        <v>19925</v>
      </c>
      <c r="BV208" s="8">
        <f>BU208*WACC!$H$11/12</f>
        <v>76.740527296875001</v>
      </c>
      <c r="BW208" s="8">
        <f t="shared" si="77"/>
        <v>1.2859561202748182</v>
      </c>
    </row>
    <row r="209" spans="1:75" hidden="1" outlineLevel="1" x14ac:dyDescent="0.2">
      <c r="A209">
        <f t="shared" si="98"/>
        <v>2025</v>
      </c>
      <c r="B209" s="49">
        <v>45839</v>
      </c>
      <c r="C209" s="205">
        <f>VLOOKUP($B209,[1]RevReqInput!$B$20:$AK$197,C$6,FALSE)</f>
        <v>0</v>
      </c>
      <c r="D209" s="205">
        <f>VLOOKUP($B209,[1]RevReqInput!$B$20:$AK$197,D$6,FALSE)</f>
        <v>0</v>
      </c>
      <c r="E209" s="205">
        <f>VLOOKUP($B209,[1]RevReqInput!$B$20:$AK$197,E$6,FALSE)</f>
        <v>0</v>
      </c>
      <c r="F209" s="205">
        <f>VLOOKUP($B209,[1]RevReqInput!$B$20:$AK$197,F$6,FALSE)</f>
        <v>0</v>
      </c>
      <c r="G209" s="205">
        <f>VLOOKUP($B209,[1]RevReqInput!$B$20:$AK$197,G$6,FALSE)</f>
        <v>0</v>
      </c>
      <c r="H209" s="205">
        <f>VLOOKUP($B209,[1]RevReqInput!$B$20:$AK$197,H$6,FALSE)</f>
        <v>0</v>
      </c>
      <c r="I209" s="205">
        <f>VLOOKUP($B209,[1]RevReqInput!$B$20:$AK$197,I$6,FALSE)</f>
        <v>0</v>
      </c>
      <c r="J209" s="205">
        <f>VLOOKUP($B209,[1]RevReqInput!$B$20:$AK$197,J$6,FALSE)</f>
        <v>0</v>
      </c>
      <c r="K209" s="205">
        <f>VLOOKUP($B209,[1]RevReqInput!$B$20:$AK$197,K$6,FALSE)</f>
        <v>0</v>
      </c>
      <c r="L209" s="205">
        <f>VLOOKUP($B209,[1]RevReqInput!$B$20:$AK$197,L$6,FALSE)</f>
        <v>0</v>
      </c>
      <c r="M209" s="205">
        <f>VLOOKUP($B209,[1]RevReqInput!$B$20:$AK$197,M$6,FALSE)</f>
        <v>0</v>
      </c>
      <c r="N209" s="205">
        <f>VLOOKUP($B209,[1]RevReqInput!$B$20:$AK$197,N$6,FALSE)</f>
        <v>0</v>
      </c>
      <c r="O209" s="205">
        <f>VLOOKUP($B209,[1]RevReqInput!$B$20:$AK$197,O$6,FALSE)</f>
        <v>0</v>
      </c>
      <c r="P209" s="205">
        <f>VLOOKUP($B209,[1]RevReqInput!$B$20:$AK$197,P$6,FALSE)</f>
        <v>0</v>
      </c>
      <c r="Q209" s="205">
        <f>VLOOKUP($B209,[1]RevReqInput!$B$20:$AK$197,Q$6,FALSE)</f>
        <v>0</v>
      </c>
      <c r="R209" s="205">
        <f>VLOOKUP($B209,[1]RevReqInput!$B$20:$AK$197,R$6,FALSE)</f>
        <v>0</v>
      </c>
      <c r="S209" s="205">
        <f>VLOOKUP($B209,[1]RevReqInput!$B$20:$AK$197,S$6,FALSE)</f>
        <v>19065</v>
      </c>
      <c r="T209" s="205">
        <f>VLOOKUP($B209,[1]RevReqInput!$B$20:$AK$197,T$6,FALSE)</f>
        <v>0</v>
      </c>
      <c r="U209" s="205">
        <f>VLOOKUP($B209,[1]RevReqInput!$B$20:$AK$197,U$6,FALSE)</f>
        <v>0</v>
      </c>
      <c r="V209" s="205">
        <f>VLOOKUP($B209,[1]RevReqInput!$B$20:$AK$197,V$6,FALSE)</f>
        <v>174.09217808219179</v>
      </c>
      <c r="W209" s="205">
        <f>VLOOKUP($B209,[1]RevReqInput!$B$20:$AK$197,W$6,FALSE)</f>
        <v>0</v>
      </c>
      <c r="X209" s="205">
        <f>VLOOKUP($B209,[1]RevReqInput!$B$20:$AK$197,X$6,FALSE)</f>
        <v>0</v>
      </c>
      <c r="Y209" s="205">
        <f>VLOOKUP($B209,[1]RevReqInput!$B$20:$AK$197,Y$6,FALSE)</f>
        <v>0</v>
      </c>
      <c r="Z209" s="205">
        <f>VLOOKUP($B209,[1]RevReqInput!$B$20:$AK$197,Z$6,FALSE)</f>
        <v>0</v>
      </c>
      <c r="AA209" s="205">
        <f>VLOOKUP($B209,[1]RevReqInput!$B$20:$AK$197,AA$6,FALSE)</f>
        <v>0</v>
      </c>
      <c r="AB209" s="205">
        <f>VLOOKUP($B209,[1]RevReqInput!$B$20:$AK$197,AB$6,FALSE)</f>
        <v>0</v>
      </c>
      <c r="AC209" s="205">
        <f>VLOOKUP($B209,[1]RevReqInput!$B$20:$AK$197,AC$6,FALSE)</f>
        <v>0</v>
      </c>
      <c r="AD209" s="205">
        <f>VLOOKUP($B209,[1]RevReqInput!$B$20:$AK$197,AD$6,FALSE)</f>
        <v>0</v>
      </c>
      <c r="AE209" s="205">
        <f>VLOOKUP($B209,[1]RevReqInput!$B$20:$AK$197,AE$6,FALSE)</f>
        <v>0</v>
      </c>
      <c r="AF209" s="205">
        <f>VLOOKUP($B209,[1]RevReqInput!$B$20:$AK$197,AF$6,FALSE)</f>
        <v>0</v>
      </c>
      <c r="AG209" s="205">
        <f>VLOOKUP($B209,[1]RevReqInput!$B$20:$AK$197,AG$6,FALSE)</f>
        <v>0</v>
      </c>
      <c r="AH209" s="205">
        <f>VLOOKUP($B209,[1]RevReqInput!$B$20:$AK$197,AH$6,FALSE)</f>
        <v>0</v>
      </c>
      <c r="AI209" s="205">
        <f>VLOOKUP($B209,[1]RevReqInput!$B$20:$AK$197,AI$6,FALSE)</f>
        <v>0</v>
      </c>
      <c r="AJ209" s="8">
        <f>E209-H209-K209-L209+M209+N209-T209+V209+W209-X209+Y209+AA209+AH209+AI209</f>
        <v>174.09217808219179</v>
      </c>
      <c r="AK209" s="8">
        <f t="shared" si="100"/>
        <v>174.09217808219179</v>
      </c>
      <c r="AL209">
        <f t="shared" si="97"/>
        <v>41.8</v>
      </c>
      <c r="AN209" s="8">
        <f>AJ209-RevReqSumR!W209</f>
        <v>0</v>
      </c>
      <c r="AO209" s="8">
        <f t="shared" si="85"/>
        <v>0</v>
      </c>
      <c r="AP209" s="8">
        <f t="shared" si="86"/>
        <v>0</v>
      </c>
      <c r="AQ209" s="8">
        <f t="shared" si="87"/>
        <v>0</v>
      </c>
      <c r="AR209" s="8">
        <f t="shared" si="88"/>
        <v>0</v>
      </c>
      <c r="AS209" s="8">
        <v>0</v>
      </c>
      <c r="AU209" s="8">
        <f t="shared" si="89"/>
        <v>0</v>
      </c>
      <c r="AV209" s="8">
        <f t="shared" si="90"/>
        <v>0</v>
      </c>
      <c r="AW209" s="8">
        <f t="shared" si="91"/>
        <v>0</v>
      </c>
      <c r="AX209" s="8">
        <f t="shared" si="92"/>
        <v>0</v>
      </c>
      <c r="AZ209" s="8">
        <f t="shared" si="96"/>
        <v>0</v>
      </c>
      <c r="BA209" s="8">
        <f t="shared" si="96"/>
        <v>0</v>
      </c>
      <c r="BB209" s="8">
        <f t="shared" si="96"/>
        <v>0</v>
      </c>
      <c r="BC209" s="8">
        <f t="shared" si="93"/>
        <v>0</v>
      </c>
      <c r="BD209" s="8">
        <f t="shared" si="94"/>
        <v>0</v>
      </c>
      <c r="BF209" s="8">
        <f t="shared" si="78"/>
        <v>174.09217808219179</v>
      </c>
      <c r="BG209" s="8">
        <f t="shared" si="79"/>
        <v>0</v>
      </c>
      <c r="BH209" s="8">
        <f t="shared" si="80"/>
        <v>0</v>
      </c>
      <c r="BI209" s="8">
        <f t="shared" si="81"/>
        <v>0</v>
      </c>
      <c r="BJ209" s="8">
        <f t="shared" si="82"/>
        <v>174.09217808219179</v>
      </c>
      <c r="BK209" s="8">
        <f t="shared" si="83"/>
        <v>0</v>
      </c>
      <c r="BL209" s="8">
        <f>BU209*WACC!$H$9/12</f>
        <v>50.123626269999995</v>
      </c>
      <c r="BM209" s="8">
        <f t="shared" si="70"/>
        <v>123.96855181219181</v>
      </c>
      <c r="BN209" s="8">
        <f t="shared" si="71"/>
        <v>50.93123982652088</v>
      </c>
      <c r="BO209" s="8">
        <f t="shared" si="72"/>
        <v>73.037311985670925</v>
      </c>
      <c r="BP209" s="8">
        <f>BU209*WACC!$H$10/12</f>
        <v>1.0155487005000001</v>
      </c>
      <c r="BQ209" s="8">
        <f t="shared" si="73"/>
        <v>72.02176328517092</v>
      </c>
      <c r="BR209" s="8"/>
      <c r="BS209" s="8">
        <f t="shared" si="74"/>
        <v>174.09217808219179</v>
      </c>
      <c r="BT209" s="8">
        <f t="shared" si="75"/>
        <v>174.09217808219179</v>
      </c>
      <c r="BU209" s="8">
        <f t="shared" si="76"/>
        <v>19065</v>
      </c>
      <c r="BV209" s="8">
        <f>BU209*WACC!$H$11/12</f>
        <v>73.428263634375</v>
      </c>
      <c r="BW209" s="8">
        <f t="shared" si="77"/>
        <v>1.4065003492040802</v>
      </c>
    </row>
    <row r="210" spans="1:75" hidden="1" outlineLevel="1" x14ac:dyDescent="0.2">
      <c r="A210">
        <f t="shared" si="98"/>
        <v>2025</v>
      </c>
      <c r="B210" s="49">
        <v>45870</v>
      </c>
      <c r="C210" s="205">
        <f>VLOOKUP($B210,[1]RevReqInput!$B$20:$AK$197,C$6,FALSE)</f>
        <v>0</v>
      </c>
      <c r="D210" s="205">
        <f>VLOOKUP($B210,[1]RevReqInput!$B$20:$AK$197,D$6,FALSE)</f>
        <v>0</v>
      </c>
      <c r="E210" s="205">
        <f>VLOOKUP($B210,[1]RevReqInput!$B$20:$AK$197,E$6,FALSE)</f>
        <v>0</v>
      </c>
      <c r="F210" s="205">
        <f>VLOOKUP($B210,[1]RevReqInput!$B$20:$AK$197,F$6,FALSE)</f>
        <v>0</v>
      </c>
      <c r="G210" s="205">
        <f>VLOOKUP($B210,[1]RevReqInput!$B$20:$AK$197,G$6,FALSE)</f>
        <v>0</v>
      </c>
      <c r="H210" s="205">
        <f>VLOOKUP($B210,[1]RevReqInput!$B$20:$AK$197,H$6,FALSE)</f>
        <v>0</v>
      </c>
      <c r="I210" s="205">
        <f>VLOOKUP($B210,[1]RevReqInput!$B$20:$AK$197,I$6,FALSE)</f>
        <v>0</v>
      </c>
      <c r="J210" s="205">
        <f>VLOOKUP($B210,[1]RevReqInput!$B$20:$AK$197,J$6,FALSE)</f>
        <v>0</v>
      </c>
      <c r="K210" s="205">
        <f>VLOOKUP($B210,[1]RevReqInput!$B$20:$AK$197,K$6,FALSE)</f>
        <v>0</v>
      </c>
      <c r="L210" s="205">
        <f>VLOOKUP($B210,[1]RevReqInput!$B$20:$AK$197,L$6,FALSE)</f>
        <v>0</v>
      </c>
      <c r="M210" s="205">
        <f>VLOOKUP($B210,[1]RevReqInput!$B$20:$AK$197,M$6,FALSE)</f>
        <v>0</v>
      </c>
      <c r="N210" s="205">
        <f>VLOOKUP($B210,[1]RevReqInput!$B$20:$AK$197,N$6,FALSE)</f>
        <v>0</v>
      </c>
      <c r="O210" s="205">
        <f>VLOOKUP($B210,[1]RevReqInput!$B$20:$AK$197,O$6,FALSE)</f>
        <v>0</v>
      </c>
      <c r="P210" s="205">
        <f>VLOOKUP($B210,[1]RevReqInput!$B$20:$AK$197,P$6,FALSE)</f>
        <v>0</v>
      </c>
      <c r="Q210" s="205">
        <f>VLOOKUP($B210,[1]RevReqInput!$B$20:$AK$197,Q$6,FALSE)</f>
        <v>0</v>
      </c>
      <c r="R210" s="205">
        <f>VLOOKUP($B210,[1]RevReqInput!$B$20:$AK$197,R$6,FALSE)</f>
        <v>0</v>
      </c>
      <c r="S210" s="205">
        <f>VLOOKUP($B210,[1]RevReqInput!$B$20:$AK$197,S$6,FALSE)</f>
        <v>0</v>
      </c>
      <c r="T210" s="205">
        <f>VLOOKUP($B210,[1]RevReqInput!$B$20:$AK$197,T$6,FALSE)</f>
        <v>0</v>
      </c>
      <c r="U210" s="205">
        <f>VLOOKUP($B210,[1]RevReqInput!$B$20:$AK$197,U$6,FALSE)</f>
        <v>0</v>
      </c>
      <c r="V210" s="205">
        <f>VLOOKUP($B210,[1]RevReqInput!$B$20:$AK$197,V$6,FALSE)</f>
        <v>0</v>
      </c>
      <c r="W210" s="205">
        <f>VLOOKUP($B210,[1]RevReqInput!$B$20:$AK$197,W$6,FALSE)</f>
        <v>0</v>
      </c>
      <c r="X210" s="205">
        <f>VLOOKUP($B210,[1]RevReqInput!$B$20:$AK$197,X$6,FALSE)</f>
        <v>0</v>
      </c>
      <c r="Y210" s="205">
        <f>VLOOKUP($B210,[1]RevReqInput!$B$20:$AK$197,Y$6,FALSE)</f>
        <v>0</v>
      </c>
      <c r="Z210" s="205">
        <f>VLOOKUP($B210,[1]RevReqInput!$B$20:$AK$197,Z$6,FALSE)</f>
        <v>0</v>
      </c>
      <c r="AA210" s="205">
        <f>VLOOKUP($B210,[1]RevReqInput!$B$20:$AK$197,AA$6,FALSE)</f>
        <v>0</v>
      </c>
      <c r="AB210" s="205">
        <f>VLOOKUP($B210,[1]RevReqInput!$B$20:$AK$197,AB$6,FALSE)</f>
        <v>0</v>
      </c>
      <c r="AC210" s="205">
        <f>VLOOKUP($B210,[1]RevReqInput!$B$20:$AK$197,AC$6,FALSE)</f>
        <v>0</v>
      </c>
      <c r="AD210" s="205">
        <f>VLOOKUP($B210,[1]RevReqInput!$B$20:$AK$197,AD$6,FALSE)</f>
        <v>0</v>
      </c>
      <c r="AE210" s="205">
        <f>VLOOKUP($B210,[1]RevReqInput!$B$20:$AK$197,AE$6,FALSE)</f>
        <v>0</v>
      </c>
      <c r="AF210" s="205">
        <f>VLOOKUP($B210,[1]RevReqInput!$B$20:$AK$197,AF$6,FALSE)</f>
        <v>0</v>
      </c>
      <c r="AG210" s="205">
        <f>VLOOKUP($B210,[1]RevReqInput!$B$20:$AK$197,AG$6,FALSE)</f>
        <v>0</v>
      </c>
      <c r="AH210" s="205">
        <f>VLOOKUP($B210,[1]RevReqInput!$B$20:$AK$197,AH$6,FALSE)</f>
        <v>0</v>
      </c>
      <c r="AI210" s="205">
        <f>VLOOKUP($B210,[1]RevReqInput!$B$20:$AK$197,AI$6,FALSE)</f>
        <v>0</v>
      </c>
      <c r="AJ210" s="8">
        <f t="shared" si="99"/>
        <v>0</v>
      </c>
      <c r="AK210" s="8">
        <f t="shared" si="100"/>
        <v>0</v>
      </c>
      <c r="AL210">
        <f t="shared" si="97"/>
        <v>42</v>
      </c>
      <c r="AN210" s="8">
        <f>AJ210-RevReqSumR!W210</f>
        <v>0</v>
      </c>
      <c r="AO210" s="8">
        <f t="shared" si="85"/>
        <v>0</v>
      </c>
      <c r="AP210" s="8">
        <f t="shared" si="86"/>
        <v>0</v>
      </c>
      <c r="AQ210" s="8">
        <f t="shared" si="87"/>
        <v>0</v>
      </c>
      <c r="AR210" s="8">
        <f t="shared" si="88"/>
        <v>0</v>
      </c>
      <c r="AS210" s="8">
        <v>0</v>
      </c>
      <c r="AU210" s="8">
        <f t="shared" si="89"/>
        <v>0</v>
      </c>
      <c r="AV210" s="8">
        <f t="shared" si="90"/>
        <v>0</v>
      </c>
      <c r="AW210" s="8">
        <f t="shared" si="91"/>
        <v>0</v>
      </c>
      <c r="AX210" s="8">
        <f t="shared" si="92"/>
        <v>0</v>
      </c>
      <c r="AZ210" s="8">
        <f t="shared" si="96"/>
        <v>0</v>
      </c>
      <c r="BA210" s="8">
        <f t="shared" si="96"/>
        <v>0</v>
      </c>
      <c r="BB210" s="8">
        <f t="shared" si="96"/>
        <v>0</v>
      </c>
      <c r="BC210" s="8">
        <f t="shared" si="93"/>
        <v>0</v>
      </c>
      <c r="BD210" s="8">
        <f t="shared" si="94"/>
        <v>0</v>
      </c>
      <c r="BF210" s="8">
        <f t="shared" si="78"/>
        <v>0</v>
      </c>
      <c r="BG210" s="8">
        <f t="shared" si="79"/>
        <v>0</v>
      </c>
      <c r="BH210" s="8">
        <f t="shared" si="80"/>
        <v>0</v>
      </c>
      <c r="BI210" s="8">
        <f t="shared" si="81"/>
        <v>0</v>
      </c>
      <c r="BJ210" s="8">
        <f t="shared" si="82"/>
        <v>0</v>
      </c>
      <c r="BK210" s="8">
        <f t="shared" si="83"/>
        <v>0</v>
      </c>
      <c r="BL210" s="8">
        <f>BU210*WACC!$H$9/12</f>
        <v>0</v>
      </c>
      <c r="BM210" s="8">
        <f t="shared" si="70"/>
        <v>0</v>
      </c>
      <c r="BN210" s="8">
        <f t="shared" si="71"/>
        <v>0</v>
      </c>
      <c r="BO210" s="8">
        <f t="shared" si="72"/>
        <v>0</v>
      </c>
      <c r="BP210" s="8">
        <f>BU210*WACC!$H$10/12</f>
        <v>0</v>
      </c>
      <c r="BQ210" s="8">
        <f t="shared" si="73"/>
        <v>0</v>
      </c>
      <c r="BR210" s="8"/>
      <c r="BS210" s="8">
        <f t="shared" si="74"/>
        <v>0</v>
      </c>
      <c r="BT210" s="8">
        <f t="shared" si="75"/>
        <v>0</v>
      </c>
      <c r="BU210" s="8">
        <f t="shared" si="76"/>
        <v>0</v>
      </c>
      <c r="BV210" s="8">
        <f>BU210*WACC!$H$11/12</f>
        <v>0</v>
      </c>
      <c r="BW210" s="8">
        <f t="shared" si="77"/>
        <v>0</v>
      </c>
    </row>
    <row r="211" spans="1:75" hidden="1" outlineLevel="1" x14ac:dyDescent="0.2">
      <c r="A211">
        <f t="shared" si="98"/>
        <v>2025</v>
      </c>
      <c r="B211" s="49">
        <v>45901</v>
      </c>
      <c r="C211" s="205">
        <f>VLOOKUP($B211,[1]RevReqInput!$B$20:$AK$197,C$6,FALSE)</f>
        <v>0</v>
      </c>
      <c r="D211" s="205">
        <f>VLOOKUP($B211,[1]RevReqInput!$B$20:$AK$197,D$6,FALSE)</f>
        <v>0</v>
      </c>
      <c r="E211" s="205">
        <f>VLOOKUP($B211,[1]RevReqInput!$B$20:$AK$197,E$6,FALSE)</f>
        <v>0</v>
      </c>
      <c r="F211" s="205">
        <f>VLOOKUP($B211,[1]RevReqInput!$B$20:$AK$197,F$6,FALSE)</f>
        <v>0</v>
      </c>
      <c r="G211" s="205">
        <f>VLOOKUP($B211,[1]RevReqInput!$B$20:$AK$197,G$6,FALSE)</f>
        <v>0</v>
      </c>
      <c r="H211" s="205">
        <f>VLOOKUP($B211,[1]RevReqInput!$B$20:$AK$197,H$6,FALSE)</f>
        <v>0</v>
      </c>
      <c r="I211" s="205">
        <f>VLOOKUP($B211,[1]RevReqInput!$B$20:$AK$197,I$6,FALSE)</f>
        <v>0</v>
      </c>
      <c r="J211" s="205">
        <f>VLOOKUP($B211,[1]RevReqInput!$B$20:$AK$197,J$6,FALSE)</f>
        <v>0</v>
      </c>
      <c r="K211" s="205">
        <f>VLOOKUP($B211,[1]RevReqInput!$B$20:$AK$197,K$6,FALSE)</f>
        <v>0</v>
      </c>
      <c r="L211" s="205">
        <f>VLOOKUP($B211,[1]RevReqInput!$B$20:$AK$197,L$6,FALSE)</f>
        <v>0</v>
      </c>
      <c r="M211" s="205">
        <f>VLOOKUP($B211,[1]RevReqInput!$B$20:$AK$197,M$6,FALSE)</f>
        <v>0</v>
      </c>
      <c r="N211" s="205">
        <f>VLOOKUP($B211,[1]RevReqInput!$B$20:$AK$197,N$6,FALSE)</f>
        <v>0</v>
      </c>
      <c r="O211" s="205">
        <f>VLOOKUP($B211,[1]RevReqInput!$B$20:$AK$197,O$6,FALSE)</f>
        <v>0</v>
      </c>
      <c r="P211" s="205">
        <f>VLOOKUP($B211,[1]RevReqInput!$B$20:$AK$197,P$6,FALSE)</f>
        <v>0</v>
      </c>
      <c r="Q211" s="205">
        <f>VLOOKUP($B211,[1]RevReqInput!$B$20:$AK$197,Q$6,FALSE)</f>
        <v>0</v>
      </c>
      <c r="R211" s="205">
        <f>VLOOKUP($B211,[1]RevReqInput!$B$20:$AK$197,R$6,FALSE)</f>
        <v>0</v>
      </c>
      <c r="S211" s="205">
        <f>VLOOKUP($B211,[1]RevReqInput!$B$20:$AK$197,S$6,FALSE)</f>
        <v>0</v>
      </c>
      <c r="T211" s="205">
        <f>VLOOKUP($B211,[1]RevReqInput!$B$20:$AK$197,T$6,FALSE)</f>
        <v>0</v>
      </c>
      <c r="U211" s="205">
        <f>VLOOKUP($B211,[1]RevReqInput!$B$20:$AK$197,U$6,FALSE)</f>
        <v>0</v>
      </c>
      <c r="V211" s="205">
        <f>VLOOKUP($B211,[1]RevReqInput!$B$20:$AK$197,V$6,FALSE)</f>
        <v>0</v>
      </c>
      <c r="W211" s="205">
        <f>VLOOKUP($B211,[1]RevReqInput!$B$20:$AK$197,W$6,FALSE)</f>
        <v>0</v>
      </c>
      <c r="X211" s="205">
        <f>VLOOKUP($B211,[1]RevReqInput!$B$20:$AK$197,X$6,FALSE)</f>
        <v>0</v>
      </c>
      <c r="Y211" s="205">
        <f>VLOOKUP($B211,[1]RevReqInput!$B$20:$AK$197,Y$6,FALSE)</f>
        <v>0</v>
      </c>
      <c r="Z211" s="205">
        <f>VLOOKUP($B211,[1]RevReqInput!$B$20:$AK$197,Z$6,FALSE)</f>
        <v>0</v>
      </c>
      <c r="AA211" s="205">
        <f>VLOOKUP($B211,[1]RevReqInput!$B$20:$AK$197,AA$6,FALSE)</f>
        <v>0</v>
      </c>
      <c r="AB211" s="205">
        <f>VLOOKUP($B211,[1]RevReqInput!$B$20:$AK$197,AB$6,FALSE)</f>
        <v>0</v>
      </c>
      <c r="AC211" s="205">
        <f>VLOOKUP($B211,[1]RevReqInput!$B$20:$AK$197,AC$6,FALSE)</f>
        <v>0</v>
      </c>
      <c r="AD211" s="205">
        <f>VLOOKUP($B211,[1]RevReqInput!$B$20:$AK$197,AD$6,FALSE)</f>
        <v>0</v>
      </c>
      <c r="AE211" s="205">
        <f>VLOOKUP($B211,[1]RevReqInput!$B$20:$AK$197,AE$6,FALSE)</f>
        <v>0</v>
      </c>
      <c r="AF211" s="205">
        <f>VLOOKUP($B211,[1]RevReqInput!$B$20:$AK$197,AF$6,FALSE)</f>
        <v>0</v>
      </c>
      <c r="AG211" s="205">
        <f>VLOOKUP($B211,[1]RevReqInput!$B$20:$AK$197,AG$6,FALSE)</f>
        <v>0</v>
      </c>
      <c r="AH211" s="205">
        <f>VLOOKUP($B211,[1]RevReqInput!$B$20:$AK$197,AH$6,FALSE)</f>
        <v>0</v>
      </c>
      <c r="AI211" s="205">
        <f>VLOOKUP($B211,[1]RevReqInput!$B$20:$AK$197,AI$6,FALSE)</f>
        <v>0</v>
      </c>
      <c r="AJ211" s="8">
        <f t="shared" si="99"/>
        <v>0</v>
      </c>
      <c r="AK211" s="8">
        <f t="shared" si="100"/>
        <v>0</v>
      </c>
      <c r="AL211">
        <f t="shared" si="97"/>
        <v>42.2</v>
      </c>
      <c r="AN211" s="8">
        <f>AJ211-RevReqSumR!W211</f>
        <v>0</v>
      </c>
      <c r="AO211" s="8">
        <f t="shared" si="85"/>
        <v>0</v>
      </c>
      <c r="AP211" s="8">
        <f t="shared" si="86"/>
        <v>0</v>
      </c>
      <c r="AQ211" s="8">
        <f t="shared" si="87"/>
        <v>0</v>
      </c>
      <c r="AR211" s="8">
        <f t="shared" si="88"/>
        <v>0</v>
      </c>
      <c r="AS211" s="8">
        <v>0</v>
      </c>
      <c r="AU211" s="8">
        <f t="shared" si="89"/>
        <v>0</v>
      </c>
      <c r="AV211" s="8">
        <f t="shared" si="90"/>
        <v>0</v>
      </c>
      <c r="AW211" s="8">
        <f t="shared" si="91"/>
        <v>0</v>
      </c>
      <c r="AX211" s="8">
        <f t="shared" si="92"/>
        <v>0</v>
      </c>
      <c r="AZ211" s="8">
        <f t="shared" si="96"/>
        <v>0</v>
      </c>
      <c r="BA211" s="8">
        <f t="shared" si="96"/>
        <v>0</v>
      </c>
      <c r="BB211" s="8">
        <f t="shared" si="96"/>
        <v>0</v>
      </c>
      <c r="BC211" s="8">
        <f t="shared" si="93"/>
        <v>0</v>
      </c>
      <c r="BD211" s="8">
        <f t="shared" si="94"/>
        <v>0</v>
      </c>
      <c r="BF211" s="8">
        <f t="shared" si="78"/>
        <v>0</v>
      </c>
      <c r="BG211" s="8">
        <f t="shared" si="79"/>
        <v>0</v>
      </c>
      <c r="BH211" s="8">
        <f t="shared" si="80"/>
        <v>0</v>
      </c>
      <c r="BI211" s="8">
        <f t="shared" si="81"/>
        <v>0</v>
      </c>
      <c r="BJ211" s="8">
        <f t="shared" si="82"/>
        <v>0</v>
      </c>
      <c r="BK211" s="8">
        <f t="shared" si="83"/>
        <v>0</v>
      </c>
      <c r="BL211" s="8">
        <f>BU211*WACC!$H$9/12</f>
        <v>0</v>
      </c>
      <c r="BM211" s="8">
        <f t="shared" si="70"/>
        <v>0</v>
      </c>
      <c r="BN211" s="8">
        <f t="shared" si="71"/>
        <v>0</v>
      </c>
      <c r="BO211" s="8">
        <f t="shared" si="72"/>
        <v>0</v>
      </c>
      <c r="BP211" s="8">
        <f>BU211*WACC!$H$10/12</f>
        <v>0</v>
      </c>
      <c r="BQ211" s="8">
        <f t="shared" si="73"/>
        <v>0</v>
      </c>
      <c r="BR211" s="8"/>
      <c r="BS211" s="8">
        <f t="shared" si="74"/>
        <v>0</v>
      </c>
      <c r="BT211" s="8">
        <f t="shared" si="75"/>
        <v>0</v>
      </c>
      <c r="BU211" s="8">
        <f t="shared" si="76"/>
        <v>0</v>
      </c>
      <c r="BV211" s="8">
        <f>BU211*WACC!$H$11/12</f>
        <v>0</v>
      </c>
      <c r="BW211" s="8">
        <f t="shared" si="77"/>
        <v>0</v>
      </c>
    </row>
    <row r="212" spans="1:75" hidden="1" outlineLevel="1" x14ac:dyDescent="0.2">
      <c r="A212">
        <f t="shared" si="98"/>
        <v>2025</v>
      </c>
      <c r="B212" s="49">
        <v>45931</v>
      </c>
      <c r="C212" s="205">
        <f>VLOOKUP($B212,[1]RevReqInput!$B$20:$AK$197,C$6,FALSE)</f>
        <v>0</v>
      </c>
      <c r="D212" s="205">
        <f>VLOOKUP($B212,[1]RevReqInput!$B$20:$AK$197,D$6,FALSE)</f>
        <v>0</v>
      </c>
      <c r="E212" s="205">
        <f>VLOOKUP($B212,[1]RevReqInput!$B$20:$AK$197,E$6,FALSE)</f>
        <v>0</v>
      </c>
      <c r="F212" s="205">
        <f>VLOOKUP($B212,[1]RevReqInput!$B$20:$AK$197,F$6,FALSE)</f>
        <v>0</v>
      </c>
      <c r="G212" s="205">
        <f>VLOOKUP($B212,[1]RevReqInput!$B$20:$AK$197,G$6,FALSE)</f>
        <v>0</v>
      </c>
      <c r="H212" s="205">
        <f>VLOOKUP($B212,[1]RevReqInput!$B$20:$AK$197,H$6,FALSE)</f>
        <v>0</v>
      </c>
      <c r="I212" s="205">
        <f>VLOOKUP($B212,[1]RevReqInput!$B$20:$AK$197,I$6,FALSE)</f>
        <v>0</v>
      </c>
      <c r="J212" s="205">
        <f>VLOOKUP($B212,[1]RevReqInput!$B$20:$AK$197,J$6,FALSE)</f>
        <v>0</v>
      </c>
      <c r="K212" s="205">
        <f>VLOOKUP($B212,[1]RevReqInput!$B$20:$AK$197,K$6,FALSE)</f>
        <v>0</v>
      </c>
      <c r="L212" s="205">
        <f>VLOOKUP($B212,[1]RevReqInput!$B$20:$AK$197,L$6,FALSE)</f>
        <v>0</v>
      </c>
      <c r="M212" s="205">
        <f>VLOOKUP($B212,[1]RevReqInput!$B$20:$AK$197,M$6,FALSE)</f>
        <v>0</v>
      </c>
      <c r="N212" s="205">
        <f>VLOOKUP($B212,[1]RevReqInput!$B$20:$AK$197,N$6,FALSE)</f>
        <v>0</v>
      </c>
      <c r="O212" s="205">
        <f>VLOOKUP($B212,[1]RevReqInput!$B$20:$AK$197,O$6,FALSE)</f>
        <v>0</v>
      </c>
      <c r="P212" s="205">
        <f>VLOOKUP($B212,[1]RevReqInput!$B$20:$AK$197,P$6,FALSE)</f>
        <v>0</v>
      </c>
      <c r="Q212" s="205">
        <f>VLOOKUP($B212,[1]RevReqInput!$B$20:$AK$197,Q$6,FALSE)</f>
        <v>0</v>
      </c>
      <c r="R212" s="205">
        <f>VLOOKUP($B212,[1]RevReqInput!$B$20:$AK$197,R$6,FALSE)</f>
        <v>0</v>
      </c>
      <c r="S212" s="205">
        <f>VLOOKUP($B212,[1]RevReqInput!$B$20:$AK$197,S$6,FALSE)</f>
        <v>0</v>
      </c>
      <c r="T212" s="205">
        <f>VLOOKUP($B212,[1]RevReqInput!$B$20:$AK$197,T$6,FALSE)</f>
        <v>0</v>
      </c>
      <c r="U212" s="205">
        <f>VLOOKUP($B212,[1]RevReqInput!$B$20:$AK$197,U$6,FALSE)</f>
        <v>0</v>
      </c>
      <c r="V212" s="205">
        <f>VLOOKUP($B212,[1]RevReqInput!$B$20:$AK$197,V$6,FALSE)</f>
        <v>0</v>
      </c>
      <c r="W212" s="205">
        <f>VLOOKUP($B212,[1]RevReqInput!$B$20:$AK$197,W$6,FALSE)</f>
        <v>0</v>
      </c>
      <c r="X212" s="205">
        <f>VLOOKUP($B212,[1]RevReqInput!$B$20:$AK$197,X$6,FALSE)</f>
        <v>0</v>
      </c>
      <c r="Y212" s="205">
        <f>VLOOKUP($B212,[1]RevReqInput!$B$20:$AK$197,Y$6,FALSE)</f>
        <v>0</v>
      </c>
      <c r="Z212" s="205">
        <f>VLOOKUP($B212,[1]RevReqInput!$B$20:$AK$197,Z$6,FALSE)</f>
        <v>0</v>
      </c>
      <c r="AA212" s="205">
        <f>VLOOKUP($B212,[1]RevReqInput!$B$20:$AK$197,AA$6,FALSE)</f>
        <v>0</v>
      </c>
      <c r="AB212" s="205">
        <f>VLOOKUP($B212,[1]RevReqInput!$B$20:$AK$197,AB$6,FALSE)</f>
        <v>0</v>
      </c>
      <c r="AC212" s="205">
        <f>VLOOKUP($B212,[1]RevReqInput!$B$20:$AK$197,AC$6,FALSE)</f>
        <v>0</v>
      </c>
      <c r="AD212" s="205">
        <f>VLOOKUP($B212,[1]RevReqInput!$B$20:$AK$197,AD$6,FALSE)</f>
        <v>0</v>
      </c>
      <c r="AE212" s="205">
        <f>VLOOKUP($B212,[1]RevReqInput!$B$20:$AK$197,AE$6,FALSE)</f>
        <v>0</v>
      </c>
      <c r="AF212" s="205">
        <f>VLOOKUP($B212,[1]RevReqInput!$B$20:$AK$197,AF$6,FALSE)</f>
        <v>0</v>
      </c>
      <c r="AG212" s="205">
        <f>VLOOKUP($B212,[1]RevReqInput!$B$20:$AK$197,AG$6,FALSE)</f>
        <v>0</v>
      </c>
      <c r="AH212" s="205">
        <f>VLOOKUP($B212,[1]RevReqInput!$B$20:$AK$197,AH$6,FALSE)</f>
        <v>0</v>
      </c>
      <c r="AI212" s="205">
        <f>VLOOKUP($B212,[1]RevReqInput!$B$20:$AK$197,AI$6,FALSE)</f>
        <v>0</v>
      </c>
      <c r="AJ212" s="8">
        <f t="shared" si="99"/>
        <v>0</v>
      </c>
      <c r="AK212" s="8">
        <f t="shared" si="100"/>
        <v>0</v>
      </c>
      <c r="AL212">
        <f t="shared" si="97"/>
        <v>42.4</v>
      </c>
      <c r="AN212" s="8">
        <f>AJ212-RevReqSumR!W212</f>
        <v>0</v>
      </c>
      <c r="AO212" s="8">
        <f t="shared" si="85"/>
        <v>0</v>
      </c>
      <c r="AP212" s="8">
        <f t="shared" si="86"/>
        <v>0</v>
      </c>
      <c r="AQ212" s="8">
        <f t="shared" si="87"/>
        <v>0</v>
      </c>
      <c r="AR212" s="8">
        <f t="shared" si="88"/>
        <v>0</v>
      </c>
      <c r="AS212" s="8">
        <v>0</v>
      </c>
      <c r="AU212" s="8">
        <f t="shared" si="89"/>
        <v>0</v>
      </c>
      <c r="AV212" s="8">
        <f t="shared" si="90"/>
        <v>0</v>
      </c>
      <c r="AW212" s="8">
        <f t="shared" si="91"/>
        <v>0</v>
      </c>
      <c r="AX212" s="8">
        <f t="shared" si="92"/>
        <v>0</v>
      </c>
      <c r="AZ212" s="8">
        <f t="shared" si="96"/>
        <v>0</v>
      </c>
      <c r="BA212" s="8">
        <f t="shared" si="96"/>
        <v>0</v>
      </c>
      <c r="BB212" s="8">
        <f t="shared" si="96"/>
        <v>0</v>
      </c>
      <c r="BC212" s="8">
        <f t="shared" si="93"/>
        <v>0</v>
      </c>
      <c r="BD212" s="8">
        <f t="shared" si="94"/>
        <v>0</v>
      </c>
      <c r="BF212" s="8">
        <f t="shared" si="78"/>
        <v>0</v>
      </c>
      <c r="BG212" s="8">
        <f t="shared" si="79"/>
        <v>0</v>
      </c>
      <c r="BH212" s="8">
        <f t="shared" si="80"/>
        <v>0</v>
      </c>
      <c r="BI212" s="8">
        <f t="shared" si="81"/>
        <v>0</v>
      </c>
      <c r="BJ212" s="8">
        <f t="shared" si="82"/>
        <v>0</v>
      </c>
      <c r="BK212" s="8">
        <f t="shared" si="83"/>
        <v>0</v>
      </c>
      <c r="BL212" s="8">
        <f>BU212*WACC!$H$9/12</f>
        <v>0</v>
      </c>
      <c r="BM212" s="8">
        <f t="shared" si="70"/>
        <v>0</v>
      </c>
      <c r="BN212" s="8">
        <f t="shared" si="71"/>
        <v>0</v>
      </c>
      <c r="BO212" s="8">
        <f t="shared" si="72"/>
        <v>0</v>
      </c>
      <c r="BP212" s="8">
        <f>BU212*WACC!$H$10/12</f>
        <v>0</v>
      </c>
      <c r="BQ212" s="8">
        <f t="shared" si="73"/>
        <v>0</v>
      </c>
      <c r="BR212" s="8"/>
      <c r="BS212" s="8">
        <f t="shared" si="74"/>
        <v>0</v>
      </c>
      <c r="BT212" s="8">
        <f t="shared" si="75"/>
        <v>0</v>
      </c>
      <c r="BU212" s="8">
        <f t="shared" si="76"/>
        <v>0</v>
      </c>
      <c r="BV212" s="8">
        <f>BU212*WACC!$H$11/12</f>
        <v>0</v>
      </c>
      <c r="BW212" s="8">
        <f t="shared" si="77"/>
        <v>0</v>
      </c>
    </row>
    <row r="213" spans="1:75" hidden="1" outlineLevel="1" x14ac:dyDescent="0.2">
      <c r="A213">
        <f t="shared" si="98"/>
        <v>2025</v>
      </c>
      <c r="B213" s="49">
        <v>45962</v>
      </c>
      <c r="C213" s="205">
        <f>VLOOKUP($B213,[1]RevReqInput!$B$20:$AK$197,C$6,FALSE)</f>
        <v>0</v>
      </c>
      <c r="D213" s="205">
        <f>VLOOKUP($B213,[1]RevReqInput!$B$20:$AK$197,D$6,FALSE)</f>
        <v>0</v>
      </c>
      <c r="E213" s="205">
        <f>VLOOKUP($B213,[1]RevReqInput!$B$20:$AK$197,E$6,FALSE)</f>
        <v>0</v>
      </c>
      <c r="F213" s="205">
        <f>VLOOKUP($B213,[1]RevReqInput!$B$20:$AK$197,F$6,FALSE)</f>
        <v>0</v>
      </c>
      <c r="G213" s="205">
        <f>VLOOKUP($B213,[1]RevReqInput!$B$20:$AK$197,G$6,FALSE)</f>
        <v>0</v>
      </c>
      <c r="H213" s="205">
        <f>VLOOKUP($B213,[1]RevReqInput!$B$20:$AK$197,H$6,FALSE)</f>
        <v>0</v>
      </c>
      <c r="I213" s="205">
        <f>VLOOKUP($B213,[1]RevReqInput!$B$20:$AK$197,I$6,FALSE)</f>
        <v>0</v>
      </c>
      <c r="J213" s="205">
        <f>VLOOKUP($B213,[1]RevReqInput!$B$20:$AK$197,J$6,FALSE)</f>
        <v>0</v>
      </c>
      <c r="K213" s="205">
        <f>VLOOKUP($B213,[1]RevReqInput!$B$20:$AK$197,K$6,FALSE)</f>
        <v>0</v>
      </c>
      <c r="L213" s="205">
        <f>VLOOKUP($B213,[1]RevReqInput!$B$20:$AK$197,L$6,FALSE)</f>
        <v>0</v>
      </c>
      <c r="M213" s="205">
        <f>VLOOKUP($B213,[1]RevReqInput!$B$20:$AK$197,M$6,FALSE)</f>
        <v>0</v>
      </c>
      <c r="N213" s="205">
        <f>VLOOKUP($B213,[1]RevReqInput!$B$20:$AK$197,N$6,FALSE)</f>
        <v>0</v>
      </c>
      <c r="O213" s="205">
        <f>VLOOKUP($B213,[1]RevReqInput!$B$20:$AK$197,O$6,FALSE)</f>
        <v>0</v>
      </c>
      <c r="P213" s="205">
        <f>VLOOKUP($B213,[1]RevReqInput!$B$20:$AK$197,P$6,FALSE)</f>
        <v>0</v>
      </c>
      <c r="Q213" s="205">
        <f>VLOOKUP($B213,[1]RevReqInput!$B$20:$AK$197,Q$6,FALSE)</f>
        <v>0</v>
      </c>
      <c r="R213" s="205">
        <f>VLOOKUP($B213,[1]RevReqInput!$B$20:$AK$197,R$6,FALSE)</f>
        <v>0</v>
      </c>
      <c r="S213" s="205">
        <f>VLOOKUP($B213,[1]RevReqInput!$B$20:$AK$197,S$6,FALSE)</f>
        <v>0</v>
      </c>
      <c r="T213" s="205">
        <f>VLOOKUP($B213,[1]RevReqInput!$B$20:$AK$197,T$6,FALSE)</f>
        <v>0</v>
      </c>
      <c r="U213" s="205">
        <f>VLOOKUP($B213,[1]RevReqInput!$B$20:$AK$197,U$6,FALSE)</f>
        <v>0</v>
      </c>
      <c r="V213" s="205">
        <f>VLOOKUP($B213,[1]RevReqInput!$B$20:$AK$197,V$6,FALSE)</f>
        <v>0</v>
      </c>
      <c r="W213" s="205">
        <f>VLOOKUP($B213,[1]RevReqInput!$B$20:$AK$197,W$6,FALSE)</f>
        <v>0</v>
      </c>
      <c r="X213" s="205">
        <f>VLOOKUP($B213,[1]RevReqInput!$B$20:$AK$197,X$6,FALSE)</f>
        <v>0</v>
      </c>
      <c r="Y213" s="205">
        <f>VLOOKUP($B213,[1]RevReqInput!$B$20:$AK$197,Y$6,FALSE)</f>
        <v>0</v>
      </c>
      <c r="Z213" s="205">
        <f>VLOOKUP($B213,[1]RevReqInput!$B$20:$AK$197,Z$6,FALSE)</f>
        <v>0</v>
      </c>
      <c r="AA213" s="205">
        <f>VLOOKUP($B213,[1]RevReqInput!$B$20:$AK$197,AA$6,FALSE)</f>
        <v>0</v>
      </c>
      <c r="AB213" s="205">
        <f>VLOOKUP($B213,[1]RevReqInput!$B$20:$AK$197,AB$6,FALSE)</f>
        <v>0</v>
      </c>
      <c r="AC213" s="205">
        <f>VLOOKUP($B213,[1]RevReqInput!$B$20:$AK$197,AC$6,FALSE)</f>
        <v>0</v>
      </c>
      <c r="AD213" s="205">
        <f>VLOOKUP($B213,[1]RevReqInput!$B$20:$AK$197,AD$6,FALSE)</f>
        <v>0</v>
      </c>
      <c r="AE213" s="205">
        <f>VLOOKUP($B213,[1]RevReqInput!$B$20:$AK$197,AE$6,FALSE)</f>
        <v>0</v>
      </c>
      <c r="AF213" s="205">
        <f>VLOOKUP($B213,[1]RevReqInput!$B$20:$AK$197,AF$6,FALSE)</f>
        <v>0</v>
      </c>
      <c r="AG213" s="205">
        <f>VLOOKUP($B213,[1]RevReqInput!$B$20:$AK$197,AG$6,FALSE)</f>
        <v>0</v>
      </c>
      <c r="AH213" s="205">
        <f>VLOOKUP($B213,[1]RevReqInput!$B$20:$AK$197,AH$6,FALSE)</f>
        <v>0</v>
      </c>
      <c r="AI213" s="205">
        <f>VLOOKUP($B213,[1]RevReqInput!$B$20:$AK$197,AI$6,FALSE)</f>
        <v>0</v>
      </c>
      <c r="AJ213" s="8">
        <f t="shared" si="99"/>
        <v>0</v>
      </c>
      <c r="AK213" s="8">
        <f t="shared" si="100"/>
        <v>0</v>
      </c>
      <c r="AL213">
        <f t="shared" si="97"/>
        <v>42.6</v>
      </c>
      <c r="AN213" s="8">
        <f>AJ213-RevReqSumR!W213</f>
        <v>0</v>
      </c>
      <c r="AO213" s="8">
        <f t="shared" si="85"/>
        <v>0</v>
      </c>
      <c r="AP213" s="8">
        <f t="shared" si="86"/>
        <v>0</v>
      </c>
      <c r="AQ213" s="8">
        <f t="shared" si="87"/>
        <v>0</v>
      </c>
      <c r="AR213" s="8">
        <f t="shared" si="88"/>
        <v>0</v>
      </c>
      <c r="AS213" s="8">
        <v>0</v>
      </c>
      <c r="AU213" s="8">
        <f t="shared" si="89"/>
        <v>0</v>
      </c>
      <c r="AV213" s="8">
        <f t="shared" si="90"/>
        <v>0</v>
      </c>
      <c r="AW213" s="8">
        <f t="shared" si="91"/>
        <v>0</v>
      </c>
      <c r="AX213" s="8">
        <f t="shared" si="92"/>
        <v>0</v>
      </c>
      <c r="AZ213" s="8">
        <f t="shared" si="96"/>
        <v>0</v>
      </c>
      <c r="BA213" s="8">
        <f t="shared" si="96"/>
        <v>0</v>
      </c>
      <c r="BB213" s="8">
        <f t="shared" si="96"/>
        <v>0</v>
      </c>
      <c r="BC213" s="8">
        <f t="shared" si="93"/>
        <v>0</v>
      </c>
      <c r="BD213" s="8">
        <f t="shared" si="94"/>
        <v>0</v>
      </c>
      <c r="BF213" s="8">
        <f t="shared" si="78"/>
        <v>0</v>
      </c>
      <c r="BG213" s="8">
        <f t="shared" si="79"/>
        <v>0</v>
      </c>
      <c r="BH213" s="8">
        <f t="shared" si="80"/>
        <v>0</v>
      </c>
      <c r="BI213" s="8">
        <f t="shared" si="81"/>
        <v>0</v>
      </c>
      <c r="BJ213" s="8">
        <f t="shared" si="82"/>
        <v>0</v>
      </c>
      <c r="BK213" s="8">
        <f t="shared" si="83"/>
        <v>0</v>
      </c>
      <c r="BL213" s="8">
        <f>BU213*WACC!$H$9/12</f>
        <v>0</v>
      </c>
      <c r="BM213" s="8">
        <f t="shared" si="70"/>
        <v>0</v>
      </c>
      <c r="BN213" s="8">
        <f t="shared" si="71"/>
        <v>0</v>
      </c>
      <c r="BO213" s="8">
        <f t="shared" si="72"/>
        <v>0</v>
      </c>
      <c r="BP213" s="8">
        <f>BU213*WACC!$H$10/12</f>
        <v>0</v>
      </c>
      <c r="BQ213" s="8">
        <f t="shared" si="73"/>
        <v>0</v>
      </c>
      <c r="BR213" s="8"/>
      <c r="BS213" s="8">
        <f t="shared" si="74"/>
        <v>0</v>
      </c>
      <c r="BT213" s="8">
        <f t="shared" si="75"/>
        <v>0</v>
      </c>
      <c r="BU213" s="8">
        <f t="shared" si="76"/>
        <v>0</v>
      </c>
      <c r="BV213" s="8">
        <f>BU213*WACC!$H$11/12</f>
        <v>0</v>
      </c>
      <c r="BW213" s="8">
        <f t="shared" si="77"/>
        <v>0</v>
      </c>
    </row>
    <row r="214" spans="1:75" hidden="1" outlineLevel="1" x14ac:dyDescent="0.2">
      <c r="A214">
        <f t="shared" si="98"/>
        <v>2025</v>
      </c>
      <c r="B214" s="49">
        <v>45992</v>
      </c>
      <c r="C214" s="205">
        <f>VLOOKUP($B214,[1]RevReqInput!$B$20:$AK$197,C$6,FALSE)</f>
        <v>0</v>
      </c>
      <c r="D214" s="205">
        <f>VLOOKUP($B214,[1]RevReqInput!$B$20:$AK$197,D$6,FALSE)</f>
        <v>0</v>
      </c>
      <c r="E214" s="205">
        <f>VLOOKUP($B214,[1]RevReqInput!$B$20:$AK$197,E$6,FALSE)</f>
        <v>0</v>
      </c>
      <c r="F214" s="205">
        <f>VLOOKUP($B214,[1]RevReqInput!$B$20:$AK$197,F$6,FALSE)</f>
        <v>0</v>
      </c>
      <c r="G214" s="205">
        <f>VLOOKUP($B214,[1]RevReqInput!$B$20:$AK$197,G$6,FALSE)</f>
        <v>0</v>
      </c>
      <c r="H214" s="205">
        <f>VLOOKUP($B214,[1]RevReqInput!$B$20:$AK$197,H$6,FALSE)</f>
        <v>0</v>
      </c>
      <c r="I214" s="205">
        <f>VLOOKUP($B214,[1]RevReqInput!$B$20:$AK$197,I$6,FALSE)</f>
        <v>0</v>
      </c>
      <c r="J214" s="205">
        <f>VLOOKUP($B214,[1]RevReqInput!$B$20:$AK$197,J$6,FALSE)</f>
        <v>0</v>
      </c>
      <c r="K214" s="205">
        <f>VLOOKUP($B214,[1]RevReqInput!$B$20:$AK$197,K$6,FALSE)</f>
        <v>0</v>
      </c>
      <c r="L214" s="205">
        <f>VLOOKUP($B214,[1]RevReqInput!$B$20:$AK$197,L$6,FALSE)</f>
        <v>0</v>
      </c>
      <c r="M214" s="205">
        <f>VLOOKUP($B214,[1]RevReqInput!$B$20:$AK$197,M$6,FALSE)</f>
        <v>0</v>
      </c>
      <c r="N214" s="205">
        <f>VLOOKUP($B214,[1]RevReqInput!$B$20:$AK$197,N$6,FALSE)</f>
        <v>0</v>
      </c>
      <c r="O214" s="205">
        <f>VLOOKUP($B214,[1]RevReqInput!$B$20:$AK$197,O$6,FALSE)</f>
        <v>0</v>
      </c>
      <c r="P214" s="205">
        <f>VLOOKUP($B214,[1]RevReqInput!$B$20:$AK$197,P$6,FALSE)</f>
        <v>0</v>
      </c>
      <c r="Q214" s="205">
        <f>VLOOKUP($B214,[1]RevReqInput!$B$20:$AK$197,Q$6,FALSE)</f>
        <v>0</v>
      </c>
      <c r="R214" s="205">
        <f>VLOOKUP($B214,[1]RevReqInput!$B$20:$AK$197,R$6,FALSE)</f>
        <v>0</v>
      </c>
      <c r="S214" s="205">
        <f>VLOOKUP($B214,[1]RevReqInput!$B$20:$AK$197,S$6,FALSE)</f>
        <v>0</v>
      </c>
      <c r="T214" s="205">
        <f>VLOOKUP($B214,[1]RevReqInput!$B$20:$AK$197,T$6,FALSE)</f>
        <v>0</v>
      </c>
      <c r="U214" s="205">
        <f>VLOOKUP($B214,[1]RevReqInput!$B$20:$AK$197,U$6,FALSE)</f>
        <v>0</v>
      </c>
      <c r="V214" s="205">
        <f>VLOOKUP($B214,[1]RevReqInput!$B$20:$AK$197,V$6,FALSE)</f>
        <v>0</v>
      </c>
      <c r="W214" s="205">
        <f>VLOOKUP($B214,[1]RevReqInput!$B$20:$AK$197,W$6,FALSE)</f>
        <v>0</v>
      </c>
      <c r="X214" s="205">
        <f>VLOOKUP($B214,[1]RevReqInput!$B$20:$AK$197,X$6,FALSE)</f>
        <v>0</v>
      </c>
      <c r="Y214" s="205">
        <f>VLOOKUP($B214,[1]RevReqInput!$B$20:$AK$197,Y$6,FALSE)</f>
        <v>0</v>
      </c>
      <c r="Z214" s="205">
        <f>VLOOKUP($B214,[1]RevReqInput!$B$20:$AK$197,Z$6,FALSE)</f>
        <v>0</v>
      </c>
      <c r="AA214" s="205">
        <f>VLOOKUP($B214,[1]RevReqInput!$B$20:$AK$197,AA$6,FALSE)</f>
        <v>0</v>
      </c>
      <c r="AB214" s="205">
        <f>VLOOKUP($B214,[1]RevReqInput!$B$20:$AK$197,AB$6,FALSE)</f>
        <v>0</v>
      </c>
      <c r="AC214" s="205">
        <f>VLOOKUP($B214,[1]RevReqInput!$B$20:$AK$197,AC$6,FALSE)</f>
        <v>0</v>
      </c>
      <c r="AD214" s="205">
        <f>VLOOKUP($B214,[1]RevReqInput!$B$20:$AK$197,AD$6,FALSE)</f>
        <v>0</v>
      </c>
      <c r="AE214" s="205">
        <f>VLOOKUP($B214,[1]RevReqInput!$B$20:$AK$197,AE$6,FALSE)</f>
        <v>0</v>
      </c>
      <c r="AF214" s="205">
        <f>VLOOKUP($B214,[1]RevReqInput!$B$20:$AK$197,AF$6,FALSE)</f>
        <v>0</v>
      </c>
      <c r="AG214" s="205">
        <f>VLOOKUP($B214,[1]RevReqInput!$B$20:$AK$197,AG$6,FALSE)</f>
        <v>0</v>
      </c>
      <c r="AH214" s="205">
        <f>VLOOKUP($B214,[1]RevReqInput!$B$20:$AK$197,AH$6,FALSE)</f>
        <v>0</v>
      </c>
      <c r="AI214" s="205">
        <f>VLOOKUP($B214,[1]RevReqInput!$B$20:$AK$197,AI$6,FALSE)</f>
        <v>0</v>
      </c>
      <c r="AJ214" s="8">
        <f t="shared" si="99"/>
        <v>0</v>
      </c>
      <c r="AK214" s="8">
        <f t="shared" si="100"/>
        <v>0</v>
      </c>
      <c r="AL214">
        <f t="shared" si="97"/>
        <v>42.8</v>
      </c>
      <c r="AN214" s="8">
        <f>AJ214-RevReqSumR!W214</f>
        <v>0</v>
      </c>
      <c r="AO214" s="8">
        <f t="shared" si="85"/>
        <v>0</v>
      </c>
      <c r="AP214" s="8">
        <f t="shared" si="86"/>
        <v>0</v>
      </c>
      <c r="AQ214" s="8">
        <f t="shared" si="87"/>
        <v>0</v>
      </c>
      <c r="AR214" s="8">
        <f t="shared" si="88"/>
        <v>0</v>
      </c>
      <c r="AS214" s="8">
        <v>0</v>
      </c>
      <c r="AU214" s="8">
        <f t="shared" si="89"/>
        <v>0</v>
      </c>
      <c r="AV214" s="8">
        <f t="shared" si="90"/>
        <v>0</v>
      </c>
      <c r="AW214" s="8">
        <f t="shared" si="91"/>
        <v>0</v>
      </c>
      <c r="AX214" s="8">
        <f t="shared" si="92"/>
        <v>0</v>
      </c>
      <c r="AZ214" s="8">
        <f t="shared" si="96"/>
        <v>0</v>
      </c>
      <c r="BA214" s="8">
        <f t="shared" si="96"/>
        <v>0</v>
      </c>
      <c r="BB214" s="8">
        <f t="shared" si="96"/>
        <v>0</v>
      </c>
      <c r="BC214" s="8">
        <f t="shared" si="93"/>
        <v>0</v>
      </c>
      <c r="BD214" s="8">
        <f t="shared" si="94"/>
        <v>0</v>
      </c>
      <c r="BF214" s="8">
        <f t="shared" si="78"/>
        <v>0</v>
      </c>
      <c r="BG214" s="8">
        <f t="shared" si="79"/>
        <v>0</v>
      </c>
      <c r="BH214" s="8">
        <f t="shared" si="80"/>
        <v>0</v>
      </c>
      <c r="BI214" s="8">
        <f t="shared" si="81"/>
        <v>0</v>
      </c>
      <c r="BJ214" s="8">
        <f t="shared" si="82"/>
        <v>0</v>
      </c>
      <c r="BK214" s="8">
        <f t="shared" si="83"/>
        <v>0</v>
      </c>
      <c r="BL214" s="8">
        <f>BU214*WACC!$H$9/12</f>
        <v>0</v>
      </c>
      <c r="BM214" s="8">
        <f t="shared" si="70"/>
        <v>0</v>
      </c>
      <c r="BN214" s="8">
        <f t="shared" si="71"/>
        <v>0</v>
      </c>
      <c r="BO214" s="8">
        <f t="shared" si="72"/>
        <v>0</v>
      </c>
      <c r="BP214" s="8">
        <f>BU214*WACC!$H$10/12</f>
        <v>0</v>
      </c>
      <c r="BQ214" s="8">
        <f t="shared" si="73"/>
        <v>0</v>
      </c>
      <c r="BR214" s="8"/>
      <c r="BS214" s="8">
        <f t="shared" si="74"/>
        <v>0</v>
      </c>
      <c r="BT214" s="8">
        <f t="shared" si="75"/>
        <v>0</v>
      </c>
      <c r="BU214" s="8">
        <f t="shared" si="76"/>
        <v>0</v>
      </c>
      <c r="BV214" s="8">
        <f>BU214*WACC!$H$11/12</f>
        <v>0</v>
      </c>
      <c r="BW214" s="8">
        <f t="shared" si="77"/>
        <v>0</v>
      </c>
    </row>
    <row r="215" spans="1:75" hidden="1" outlineLevel="1" x14ac:dyDescent="0.2">
      <c r="A215">
        <f t="shared" si="98"/>
        <v>2026</v>
      </c>
      <c r="B215" s="49">
        <v>46023</v>
      </c>
      <c r="C215" s="205">
        <f>VLOOKUP($B215,[1]RevReqInput!$B$20:$AK$197,C$6,FALSE)</f>
        <v>0</v>
      </c>
      <c r="D215" s="205">
        <f>VLOOKUP($B215,[1]RevReqInput!$B$20:$AK$197,D$6,FALSE)</f>
        <v>0</v>
      </c>
      <c r="E215" s="205">
        <f>VLOOKUP($B215,[1]RevReqInput!$B$20:$AK$197,E$6,FALSE)</f>
        <v>0</v>
      </c>
      <c r="F215" s="205">
        <f>VLOOKUP($B215,[1]RevReqInput!$B$20:$AK$197,F$6,FALSE)</f>
        <v>0</v>
      </c>
      <c r="G215" s="205">
        <f>VLOOKUP($B215,[1]RevReqInput!$B$20:$AK$197,G$6,FALSE)</f>
        <v>0</v>
      </c>
      <c r="H215" s="205">
        <f>VLOOKUP($B215,[1]RevReqInput!$B$20:$AK$197,H$6,FALSE)</f>
        <v>0</v>
      </c>
      <c r="I215" s="205">
        <f>VLOOKUP($B215,[1]RevReqInput!$B$20:$AK$197,I$6,FALSE)</f>
        <v>0</v>
      </c>
      <c r="J215" s="205">
        <f>VLOOKUP($B215,[1]RevReqInput!$B$20:$AK$197,J$6,FALSE)</f>
        <v>0</v>
      </c>
      <c r="K215" s="205">
        <f>VLOOKUP($B215,[1]RevReqInput!$B$20:$AK$197,K$6,FALSE)</f>
        <v>0</v>
      </c>
      <c r="L215" s="205">
        <f>VLOOKUP($B215,[1]RevReqInput!$B$20:$AK$197,L$6,FALSE)</f>
        <v>0</v>
      </c>
      <c r="M215" s="205">
        <f>VLOOKUP($B215,[1]RevReqInput!$B$20:$AK$197,M$6,FALSE)</f>
        <v>0</v>
      </c>
      <c r="N215" s="205">
        <f>VLOOKUP($B215,[1]RevReqInput!$B$20:$AK$197,N$6,FALSE)</f>
        <v>0</v>
      </c>
      <c r="O215" s="205">
        <f>VLOOKUP($B215,[1]RevReqInput!$B$20:$AK$197,O$6,FALSE)</f>
        <v>0</v>
      </c>
      <c r="P215" s="205">
        <f>VLOOKUP($B215,[1]RevReqInput!$B$20:$AK$197,P$6,FALSE)</f>
        <v>0</v>
      </c>
      <c r="Q215" s="205">
        <f>VLOOKUP($B215,[1]RevReqInput!$B$20:$AK$197,Q$6,FALSE)</f>
        <v>0</v>
      </c>
      <c r="R215" s="205">
        <f>VLOOKUP($B215,[1]RevReqInput!$B$20:$AK$197,R$6,FALSE)</f>
        <v>0</v>
      </c>
      <c r="S215" s="205">
        <f>VLOOKUP($B215,[1]RevReqInput!$B$20:$AK$197,S$6,FALSE)</f>
        <v>0</v>
      </c>
      <c r="T215" s="205">
        <f>VLOOKUP($B215,[1]RevReqInput!$B$20:$AK$197,T$6,FALSE)</f>
        <v>0</v>
      </c>
      <c r="U215" s="205">
        <f>VLOOKUP($B215,[1]RevReqInput!$B$20:$AK$197,U$6,FALSE)</f>
        <v>0</v>
      </c>
      <c r="V215" s="205">
        <f>VLOOKUP($B215,[1]RevReqInput!$B$20:$AK$197,V$6,FALSE)</f>
        <v>0</v>
      </c>
      <c r="W215" s="205">
        <f>VLOOKUP($B215,[1]RevReqInput!$B$20:$AK$197,W$6,FALSE)</f>
        <v>0</v>
      </c>
      <c r="X215" s="205">
        <f>VLOOKUP($B215,[1]RevReqInput!$B$20:$AK$197,X$6,FALSE)</f>
        <v>0</v>
      </c>
      <c r="Y215" s="205">
        <f>VLOOKUP($B215,[1]RevReqInput!$B$20:$AK$197,Y$6,FALSE)</f>
        <v>0</v>
      </c>
      <c r="Z215" s="205">
        <f>VLOOKUP($B215,[1]RevReqInput!$B$20:$AK$197,Z$6,FALSE)</f>
        <v>0</v>
      </c>
      <c r="AA215" s="205">
        <f>VLOOKUP($B215,[1]RevReqInput!$B$20:$AK$197,AA$6,FALSE)</f>
        <v>0</v>
      </c>
      <c r="AB215" s="205">
        <f>VLOOKUP($B215,[1]RevReqInput!$B$20:$AK$197,AB$6,FALSE)</f>
        <v>0</v>
      </c>
      <c r="AC215" s="205">
        <f>VLOOKUP($B215,[1]RevReqInput!$B$20:$AK$197,AC$6,FALSE)</f>
        <v>0</v>
      </c>
      <c r="AD215" s="205">
        <f>VLOOKUP($B215,[1]RevReqInput!$B$20:$AK$197,AD$6,FALSE)</f>
        <v>0</v>
      </c>
      <c r="AE215" s="205">
        <f>VLOOKUP($B215,[1]RevReqInput!$B$20:$AK$197,AE$6,FALSE)</f>
        <v>0</v>
      </c>
      <c r="AF215" s="205">
        <f>VLOOKUP($B215,[1]RevReqInput!$B$20:$AK$197,AF$6,FALSE)</f>
        <v>0</v>
      </c>
      <c r="AG215" s="205">
        <f>VLOOKUP($B215,[1]RevReqInput!$B$20:$AK$197,AG$6,FALSE)</f>
        <v>0</v>
      </c>
      <c r="AH215" s="205">
        <f>VLOOKUP($B215,[1]RevReqInput!$B$20:$AK$197,AH$6,FALSE)</f>
        <v>0</v>
      </c>
      <c r="AI215" s="205">
        <f>VLOOKUP($B215,[1]RevReqInput!$B$20:$AK$197,AI$6,FALSE)</f>
        <v>0</v>
      </c>
      <c r="AJ215" s="8">
        <f t="shared" si="99"/>
        <v>0</v>
      </c>
      <c r="AK215" s="8">
        <f t="shared" si="100"/>
        <v>0</v>
      </c>
      <c r="AL215">
        <f t="shared" si="97"/>
        <v>43</v>
      </c>
      <c r="AN215" s="8">
        <f>AJ215-RevReqSumR!W215</f>
        <v>0</v>
      </c>
      <c r="AO215" s="8">
        <f t="shared" si="85"/>
        <v>0</v>
      </c>
      <c r="AP215" s="8">
        <f t="shared" si="86"/>
        <v>0</v>
      </c>
      <c r="AQ215" s="8">
        <f t="shared" si="87"/>
        <v>0</v>
      </c>
      <c r="AR215" s="8">
        <f t="shared" si="88"/>
        <v>0</v>
      </c>
      <c r="AS215" s="8">
        <v>0</v>
      </c>
      <c r="AU215" s="8">
        <f t="shared" si="89"/>
        <v>0</v>
      </c>
      <c r="AV215" s="8">
        <f t="shared" si="90"/>
        <v>0</v>
      </c>
      <c r="AW215" s="8">
        <f t="shared" si="91"/>
        <v>0</v>
      </c>
      <c r="AX215" s="8">
        <f t="shared" si="92"/>
        <v>0</v>
      </c>
      <c r="AZ215" s="8">
        <f t="shared" ref="AZ215:BB234" si="101">($AW215-$AX215)*AZ$5</f>
        <v>0</v>
      </c>
      <c r="BA215" s="8">
        <f t="shared" si="101"/>
        <v>0</v>
      </c>
      <c r="BB215" s="8">
        <f t="shared" si="101"/>
        <v>0</v>
      </c>
      <c r="BC215" s="8">
        <f t="shared" si="93"/>
        <v>0</v>
      </c>
      <c r="BD215" s="8">
        <f t="shared" si="94"/>
        <v>0</v>
      </c>
      <c r="BF215" s="8">
        <f t="shared" si="78"/>
        <v>0</v>
      </c>
      <c r="BG215" s="8">
        <f t="shared" si="79"/>
        <v>0</v>
      </c>
      <c r="BH215" s="8">
        <f t="shared" si="80"/>
        <v>0</v>
      </c>
      <c r="BI215" s="8">
        <f t="shared" si="81"/>
        <v>0</v>
      </c>
      <c r="BJ215" s="8">
        <f t="shared" si="82"/>
        <v>0</v>
      </c>
      <c r="BK215" s="8">
        <f t="shared" si="83"/>
        <v>0</v>
      </c>
      <c r="BL215" s="8">
        <f>BU215*WACC!$H$9/12</f>
        <v>0</v>
      </c>
      <c r="BM215" s="8">
        <f t="shared" ref="BM215:BM261" si="102">BJ215+BK215-BL215</f>
        <v>0</v>
      </c>
      <c r="BN215" s="8">
        <f t="shared" ref="BN215:BN261" si="103">BM215*$BN$5</f>
        <v>0</v>
      </c>
      <c r="BO215" s="8">
        <f t="shared" ref="BO215:BO261" si="104">BM215-BN215</f>
        <v>0</v>
      </c>
      <c r="BP215" s="8">
        <f>BU215*WACC!$H$10/12</f>
        <v>0</v>
      </c>
      <c r="BQ215" s="8">
        <f t="shared" ref="BQ215:BQ261" si="105">BO215-BP215</f>
        <v>0</v>
      </c>
      <c r="BR215" s="8"/>
      <c r="BS215" s="8">
        <f t="shared" ref="BS215:BS261" si="106">BF215-BI215+BK215</f>
        <v>0</v>
      </c>
      <c r="BT215" s="8">
        <f t="shared" ref="BT215:BT261" si="107">E215+V215+AH215</f>
        <v>0</v>
      </c>
      <c r="BU215" s="8">
        <f t="shared" ref="BU215:BU261" si="108">((AG214+AG215)/2+AR214+AS214+AU214+AV214)</f>
        <v>0</v>
      </c>
      <c r="BV215" s="8">
        <f>BU215*WACC!$H$11/12</f>
        <v>0</v>
      </c>
      <c r="BW215" s="8">
        <f t="shared" ref="BW215:BW237" si="109">BV215-BQ215</f>
        <v>0</v>
      </c>
    </row>
    <row r="216" spans="1:75" hidden="1" outlineLevel="1" x14ac:dyDescent="0.2">
      <c r="A216">
        <f t="shared" si="98"/>
        <v>2026</v>
      </c>
      <c r="B216" s="49">
        <v>46054</v>
      </c>
      <c r="C216" s="205">
        <f>VLOOKUP($B216,[1]RevReqInput!$B$20:$AK$197,C$6,FALSE)</f>
        <v>0</v>
      </c>
      <c r="D216" s="205">
        <f>VLOOKUP($B216,[1]RevReqInput!$B$20:$AK$197,D$6,FALSE)</f>
        <v>0</v>
      </c>
      <c r="E216" s="205">
        <f>VLOOKUP($B216,[1]RevReqInput!$B$20:$AK$197,E$6,FALSE)</f>
        <v>0</v>
      </c>
      <c r="F216" s="205">
        <f>VLOOKUP($B216,[1]RevReqInput!$B$20:$AK$197,F$6,FALSE)</f>
        <v>0</v>
      </c>
      <c r="G216" s="205">
        <f>VLOOKUP($B216,[1]RevReqInput!$B$20:$AK$197,G$6,FALSE)</f>
        <v>0</v>
      </c>
      <c r="H216" s="205">
        <f>VLOOKUP($B216,[1]RevReqInput!$B$20:$AK$197,H$6,FALSE)</f>
        <v>0</v>
      </c>
      <c r="I216" s="205">
        <f>VLOOKUP($B216,[1]RevReqInput!$B$20:$AK$197,I$6,FALSE)</f>
        <v>0</v>
      </c>
      <c r="J216" s="205">
        <f>VLOOKUP($B216,[1]RevReqInput!$B$20:$AK$197,J$6,FALSE)</f>
        <v>0</v>
      </c>
      <c r="K216" s="205">
        <f>VLOOKUP($B216,[1]RevReqInput!$B$20:$AK$197,K$6,FALSE)</f>
        <v>0</v>
      </c>
      <c r="L216" s="205">
        <f>VLOOKUP($B216,[1]RevReqInput!$B$20:$AK$197,L$6,FALSE)</f>
        <v>0</v>
      </c>
      <c r="M216" s="205">
        <f>VLOOKUP($B216,[1]RevReqInput!$B$20:$AK$197,M$6,FALSE)</f>
        <v>0</v>
      </c>
      <c r="N216" s="205">
        <f>VLOOKUP($B216,[1]RevReqInput!$B$20:$AK$197,N$6,FALSE)</f>
        <v>0</v>
      </c>
      <c r="O216" s="205">
        <f>VLOOKUP($B216,[1]RevReqInput!$B$20:$AK$197,O$6,FALSE)</f>
        <v>0</v>
      </c>
      <c r="P216" s="205">
        <f>VLOOKUP($B216,[1]RevReqInput!$B$20:$AK$197,P$6,FALSE)</f>
        <v>0</v>
      </c>
      <c r="Q216" s="205">
        <f>VLOOKUP($B216,[1]RevReqInput!$B$20:$AK$197,Q$6,FALSE)</f>
        <v>0</v>
      </c>
      <c r="R216" s="205">
        <f>VLOOKUP($B216,[1]RevReqInput!$B$20:$AK$197,R$6,FALSE)</f>
        <v>0</v>
      </c>
      <c r="S216" s="205">
        <f>VLOOKUP($B216,[1]RevReqInput!$B$20:$AK$197,S$6,FALSE)</f>
        <v>0</v>
      </c>
      <c r="T216" s="205">
        <f>VLOOKUP($B216,[1]RevReqInput!$B$20:$AK$197,T$6,FALSE)</f>
        <v>0</v>
      </c>
      <c r="U216" s="205">
        <f>VLOOKUP($B216,[1]RevReqInput!$B$20:$AK$197,U$6,FALSE)</f>
        <v>0</v>
      </c>
      <c r="V216" s="205">
        <f>VLOOKUP($B216,[1]RevReqInput!$B$20:$AK$197,V$6,FALSE)</f>
        <v>0</v>
      </c>
      <c r="W216" s="205">
        <f>VLOOKUP($B216,[1]RevReqInput!$B$20:$AK$197,W$6,FALSE)</f>
        <v>0</v>
      </c>
      <c r="X216" s="205">
        <f>VLOOKUP($B216,[1]RevReqInput!$B$20:$AK$197,X$6,FALSE)</f>
        <v>0</v>
      </c>
      <c r="Y216" s="205">
        <f>VLOOKUP($B216,[1]RevReqInput!$B$20:$AK$197,Y$6,FALSE)</f>
        <v>0</v>
      </c>
      <c r="Z216" s="205">
        <f>VLOOKUP($B216,[1]RevReqInput!$B$20:$AK$197,Z$6,FALSE)</f>
        <v>0</v>
      </c>
      <c r="AA216" s="205">
        <f>VLOOKUP($B216,[1]RevReqInput!$B$20:$AK$197,AA$6,FALSE)</f>
        <v>0</v>
      </c>
      <c r="AB216" s="205">
        <f>VLOOKUP($B216,[1]RevReqInput!$B$20:$AK$197,AB$6,FALSE)</f>
        <v>0</v>
      </c>
      <c r="AC216" s="205">
        <f>VLOOKUP($B216,[1]RevReqInput!$B$20:$AK$197,AC$6,FALSE)</f>
        <v>0</v>
      </c>
      <c r="AD216" s="205">
        <f>VLOOKUP($B216,[1]RevReqInput!$B$20:$AK$197,AD$6,FALSE)</f>
        <v>0</v>
      </c>
      <c r="AE216" s="205">
        <f>VLOOKUP($B216,[1]RevReqInput!$B$20:$AK$197,AE$6,FALSE)</f>
        <v>0</v>
      </c>
      <c r="AF216" s="205">
        <f>VLOOKUP($B216,[1]RevReqInput!$B$20:$AK$197,AF$6,FALSE)</f>
        <v>0</v>
      </c>
      <c r="AG216" s="205">
        <f>VLOOKUP($B216,[1]RevReqInput!$B$20:$AK$197,AG$6,FALSE)</f>
        <v>0</v>
      </c>
      <c r="AH216" s="205">
        <f>VLOOKUP($B216,[1]RevReqInput!$B$20:$AK$197,AH$6,FALSE)</f>
        <v>0</v>
      </c>
      <c r="AI216" s="205">
        <f>VLOOKUP($B216,[1]RevReqInput!$B$20:$AK$197,AI$6,FALSE)</f>
        <v>0</v>
      </c>
      <c r="AJ216" s="8">
        <f t="shared" si="99"/>
        <v>0</v>
      </c>
      <c r="AK216" s="8">
        <f t="shared" si="100"/>
        <v>0</v>
      </c>
      <c r="AL216">
        <f t="shared" si="97"/>
        <v>43.2</v>
      </c>
      <c r="AN216" s="8">
        <f>AJ216-RevReqSumR!W216</f>
        <v>0</v>
      </c>
      <c r="AO216" s="8">
        <f t="shared" si="85"/>
        <v>0</v>
      </c>
      <c r="AP216" s="8">
        <f t="shared" si="86"/>
        <v>0</v>
      </c>
      <c r="AQ216" s="8">
        <f t="shared" si="87"/>
        <v>0</v>
      </c>
      <c r="AR216" s="8">
        <f t="shared" si="88"/>
        <v>0</v>
      </c>
      <c r="AS216" s="8">
        <v>0</v>
      </c>
      <c r="AU216" s="8">
        <f t="shared" si="89"/>
        <v>0</v>
      </c>
      <c r="AV216" s="8">
        <f t="shared" si="90"/>
        <v>0</v>
      </c>
      <c r="AW216" s="8">
        <f t="shared" si="91"/>
        <v>0</v>
      </c>
      <c r="AX216" s="8">
        <f t="shared" si="92"/>
        <v>0</v>
      </c>
      <c r="AZ216" s="8">
        <f t="shared" si="101"/>
        <v>0</v>
      </c>
      <c r="BA216" s="8">
        <f t="shared" si="101"/>
        <v>0</v>
      </c>
      <c r="BB216" s="8">
        <f t="shared" si="101"/>
        <v>0</v>
      </c>
      <c r="BC216" s="8">
        <f t="shared" si="93"/>
        <v>0</v>
      </c>
      <c r="BD216" s="8">
        <f t="shared" si="94"/>
        <v>0</v>
      </c>
      <c r="BF216" s="8">
        <f t="shared" ref="BF216:BF261" si="110">AJ216+H216+X216</f>
        <v>0</v>
      </c>
      <c r="BG216" s="8">
        <f t="shared" ref="BG216:BG261" si="111">AI216+W216+Y216</f>
        <v>0</v>
      </c>
      <c r="BH216" s="8">
        <f t="shared" ref="BH216:BH261" si="112">AA216</f>
        <v>0</v>
      </c>
      <c r="BI216" s="8">
        <f t="shared" ref="BI216:BI261" si="113">BG216+BH216</f>
        <v>0</v>
      </c>
      <c r="BJ216" s="8">
        <f t="shared" ref="BJ216:BJ261" si="114">BF216-BI216</f>
        <v>0</v>
      </c>
      <c r="BK216" s="8">
        <f t="shared" ref="BK216:BK261" si="115">T216</f>
        <v>0</v>
      </c>
      <c r="BL216" s="8">
        <f>BU216*WACC!$H$9/12</f>
        <v>0</v>
      </c>
      <c r="BM216" s="8">
        <f t="shared" si="102"/>
        <v>0</v>
      </c>
      <c r="BN216" s="8">
        <f t="shared" si="103"/>
        <v>0</v>
      </c>
      <c r="BO216" s="8">
        <f t="shared" si="104"/>
        <v>0</v>
      </c>
      <c r="BP216" s="8">
        <f>BU216*WACC!$H$10/12</f>
        <v>0</v>
      </c>
      <c r="BQ216" s="8">
        <f t="shared" si="105"/>
        <v>0</v>
      </c>
      <c r="BR216" s="8"/>
      <c r="BS216" s="8">
        <f t="shared" si="106"/>
        <v>0</v>
      </c>
      <c r="BT216" s="8">
        <f t="shared" si="107"/>
        <v>0</v>
      </c>
      <c r="BU216" s="8">
        <f t="shared" si="108"/>
        <v>0</v>
      </c>
      <c r="BV216" s="8">
        <f>BU216*WACC!$H$11/12</f>
        <v>0</v>
      </c>
      <c r="BW216" s="8">
        <f t="shared" si="109"/>
        <v>0</v>
      </c>
    </row>
    <row r="217" spans="1:75" hidden="1" outlineLevel="1" x14ac:dyDescent="0.2">
      <c r="A217">
        <f t="shared" si="98"/>
        <v>2026</v>
      </c>
      <c r="B217" s="49">
        <v>46082</v>
      </c>
      <c r="C217" s="205">
        <f>VLOOKUP($B217,[1]RevReqInput!$B$20:$AK$197,C$6,FALSE)</f>
        <v>0</v>
      </c>
      <c r="D217" s="205">
        <f>VLOOKUP($B217,[1]RevReqInput!$B$20:$AK$197,D$6,FALSE)</f>
        <v>0</v>
      </c>
      <c r="E217" s="205">
        <f>VLOOKUP($B217,[1]RevReqInput!$B$20:$AK$197,E$6,FALSE)</f>
        <v>0</v>
      </c>
      <c r="F217" s="205">
        <f>VLOOKUP($B217,[1]RevReqInput!$B$20:$AK$197,F$6,FALSE)</f>
        <v>0</v>
      </c>
      <c r="G217" s="205">
        <f>VLOOKUP($B217,[1]RevReqInput!$B$20:$AK$197,G$6,FALSE)</f>
        <v>0</v>
      </c>
      <c r="H217" s="205">
        <f>VLOOKUP($B217,[1]RevReqInput!$B$20:$AK$197,H$6,FALSE)</f>
        <v>0</v>
      </c>
      <c r="I217" s="205">
        <f>VLOOKUP($B217,[1]RevReqInput!$B$20:$AK$197,I$6,FALSE)</f>
        <v>0</v>
      </c>
      <c r="J217" s="205">
        <f>VLOOKUP($B217,[1]RevReqInput!$B$20:$AK$197,J$6,FALSE)</f>
        <v>0</v>
      </c>
      <c r="K217" s="205">
        <f>VLOOKUP($B217,[1]RevReqInput!$B$20:$AK$197,K$6,FALSE)</f>
        <v>0</v>
      </c>
      <c r="L217" s="205">
        <f>VLOOKUP($B217,[1]RevReqInput!$B$20:$AK$197,L$6,FALSE)</f>
        <v>0</v>
      </c>
      <c r="M217" s="205">
        <f>VLOOKUP($B217,[1]RevReqInput!$B$20:$AK$197,M$6,FALSE)</f>
        <v>0</v>
      </c>
      <c r="N217" s="205">
        <f>VLOOKUP($B217,[1]RevReqInput!$B$20:$AK$197,N$6,FALSE)</f>
        <v>0</v>
      </c>
      <c r="O217" s="205">
        <f>VLOOKUP($B217,[1]RevReqInput!$B$20:$AK$197,O$6,FALSE)</f>
        <v>0</v>
      </c>
      <c r="P217" s="205">
        <f>VLOOKUP($B217,[1]RevReqInput!$B$20:$AK$197,P$6,FALSE)</f>
        <v>0</v>
      </c>
      <c r="Q217" s="205">
        <f>VLOOKUP($B217,[1]RevReqInput!$B$20:$AK$197,Q$6,FALSE)</f>
        <v>0</v>
      </c>
      <c r="R217" s="205">
        <f>VLOOKUP($B217,[1]RevReqInput!$B$20:$AK$197,R$6,FALSE)</f>
        <v>0</v>
      </c>
      <c r="S217" s="205">
        <f>VLOOKUP($B217,[1]RevReqInput!$B$20:$AK$197,S$6,FALSE)</f>
        <v>0</v>
      </c>
      <c r="T217" s="205">
        <f>VLOOKUP($B217,[1]RevReqInput!$B$20:$AK$197,T$6,FALSE)</f>
        <v>0</v>
      </c>
      <c r="U217" s="205">
        <f>VLOOKUP($B217,[1]RevReqInput!$B$20:$AK$197,U$6,FALSE)</f>
        <v>0</v>
      </c>
      <c r="V217" s="205">
        <f>VLOOKUP($B217,[1]RevReqInput!$B$20:$AK$197,V$6,FALSE)</f>
        <v>0</v>
      </c>
      <c r="W217" s="205">
        <f>VLOOKUP($B217,[1]RevReqInput!$B$20:$AK$197,W$6,FALSE)</f>
        <v>0</v>
      </c>
      <c r="X217" s="205">
        <f>VLOOKUP($B217,[1]RevReqInput!$B$20:$AK$197,X$6,FALSE)</f>
        <v>0</v>
      </c>
      <c r="Y217" s="205">
        <f>VLOOKUP($B217,[1]RevReqInput!$B$20:$AK$197,Y$6,FALSE)</f>
        <v>0</v>
      </c>
      <c r="Z217" s="205">
        <f>VLOOKUP($B217,[1]RevReqInput!$B$20:$AK$197,Z$6,FALSE)</f>
        <v>0</v>
      </c>
      <c r="AA217" s="205">
        <f>VLOOKUP($B217,[1]RevReqInput!$B$20:$AK$197,AA$6,FALSE)</f>
        <v>0</v>
      </c>
      <c r="AB217" s="205">
        <f>VLOOKUP($B217,[1]RevReqInput!$B$20:$AK$197,AB$6,FALSE)</f>
        <v>0</v>
      </c>
      <c r="AC217" s="205">
        <f>VLOOKUP($B217,[1]RevReqInput!$B$20:$AK$197,AC$6,FALSE)</f>
        <v>0</v>
      </c>
      <c r="AD217" s="205">
        <f>VLOOKUP($B217,[1]RevReqInput!$B$20:$AK$197,AD$6,FALSE)</f>
        <v>0</v>
      </c>
      <c r="AE217" s="205">
        <f>VLOOKUP($B217,[1]RevReqInput!$B$20:$AK$197,AE$6,FALSE)</f>
        <v>0</v>
      </c>
      <c r="AF217" s="205">
        <f>VLOOKUP($B217,[1]RevReqInput!$B$20:$AK$197,AF$6,FALSE)</f>
        <v>0</v>
      </c>
      <c r="AG217" s="205">
        <f>VLOOKUP($B217,[1]RevReqInput!$B$20:$AK$197,AG$6,FALSE)</f>
        <v>0</v>
      </c>
      <c r="AH217" s="205">
        <f>VLOOKUP($B217,[1]RevReqInput!$B$20:$AK$197,AH$6,FALSE)</f>
        <v>0</v>
      </c>
      <c r="AI217" s="205">
        <f>VLOOKUP($B217,[1]RevReqInput!$B$20:$AK$197,AI$6,FALSE)</f>
        <v>0</v>
      </c>
      <c r="AJ217" s="8">
        <f t="shared" si="99"/>
        <v>0</v>
      </c>
      <c r="AK217" s="8">
        <f t="shared" si="100"/>
        <v>0</v>
      </c>
      <c r="AL217">
        <f t="shared" si="97"/>
        <v>43.4</v>
      </c>
      <c r="AN217" s="8">
        <f>AJ217-RevReqSumR!W217</f>
        <v>0</v>
      </c>
      <c r="AO217" s="8">
        <f t="shared" si="85"/>
        <v>0</v>
      </c>
      <c r="AP217" s="8">
        <f t="shared" si="86"/>
        <v>0</v>
      </c>
      <c r="AQ217" s="8">
        <f t="shared" si="87"/>
        <v>0</v>
      </c>
      <c r="AR217" s="8">
        <f t="shared" si="88"/>
        <v>0</v>
      </c>
      <c r="AS217" s="8">
        <v>0</v>
      </c>
      <c r="AU217" s="8">
        <f t="shared" si="89"/>
        <v>0</v>
      </c>
      <c r="AV217" s="8">
        <f t="shared" si="90"/>
        <v>0</v>
      </c>
      <c r="AW217" s="8">
        <f t="shared" si="91"/>
        <v>0</v>
      </c>
      <c r="AX217" s="8">
        <f t="shared" si="92"/>
        <v>0</v>
      </c>
      <c r="AZ217" s="8">
        <f t="shared" si="101"/>
        <v>0</v>
      </c>
      <c r="BA217" s="8">
        <f t="shared" si="101"/>
        <v>0</v>
      </c>
      <c r="BB217" s="8">
        <f t="shared" si="101"/>
        <v>0</v>
      </c>
      <c r="BC217" s="8">
        <f t="shared" si="93"/>
        <v>0</v>
      </c>
      <c r="BD217" s="8">
        <f t="shared" si="94"/>
        <v>0</v>
      </c>
      <c r="BF217" s="8">
        <f t="shared" si="110"/>
        <v>0</v>
      </c>
      <c r="BG217" s="8">
        <f t="shared" si="111"/>
        <v>0</v>
      </c>
      <c r="BH217" s="8">
        <f t="shared" si="112"/>
        <v>0</v>
      </c>
      <c r="BI217" s="8">
        <f t="shared" si="113"/>
        <v>0</v>
      </c>
      <c r="BJ217" s="8">
        <f t="shared" si="114"/>
        <v>0</v>
      </c>
      <c r="BK217" s="8">
        <f t="shared" si="115"/>
        <v>0</v>
      </c>
      <c r="BL217" s="8">
        <f>BU217*WACC!$H$9/12</f>
        <v>0</v>
      </c>
      <c r="BM217" s="8">
        <f t="shared" si="102"/>
        <v>0</v>
      </c>
      <c r="BN217" s="8">
        <f t="shared" si="103"/>
        <v>0</v>
      </c>
      <c r="BO217" s="8">
        <f t="shared" si="104"/>
        <v>0</v>
      </c>
      <c r="BP217" s="8">
        <f>BU217*WACC!$H$10/12</f>
        <v>0</v>
      </c>
      <c r="BQ217" s="8">
        <f t="shared" si="105"/>
        <v>0</v>
      </c>
      <c r="BR217" s="8"/>
      <c r="BS217" s="8">
        <f t="shared" si="106"/>
        <v>0</v>
      </c>
      <c r="BT217" s="8">
        <f t="shared" si="107"/>
        <v>0</v>
      </c>
      <c r="BU217" s="8">
        <f t="shared" si="108"/>
        <v>0</v>
      </c>
      <c r="BV217" s="8">
        <f>BU217*WACC!$H$11/12</f>
        <v>0</v>
      </c>
      <c r="BW217" s="8">
        <f t="shared" si="109"/>
        <v>0</v>
      </c>
    </row>
    <row r="218" spans="1:75" hidden="1" outlineLevel="1" x14ac:dyDescent="0.2">
      <c r="A218">
        <f t="shared" si="98"/>
        <v>2026</v>
      </c>
      <c r="B218" s="49">
        <v>46113</v>
      </c>
      <c r="C218" s="205">
        <f>VLOOKUP($B218,[1]RevReqInput!$B$20:$AK$197,C$6,FALSE)</f>
        <v>0</v>
      </c>
      <c r="D218" s="205">
        <f>VLOOKUP($B218,[1]RevReqInput!$B$20:$AK$197,D$6,FALSE)</f>
        <v>0</v>
      </c>
      <c r="E218" s="205">
        <f>VLOOKUP($B218,[1]RevReqInput!$B$20:$AK$197,E$6,FALSE)</f>
        <v>0</v>
      </c>
      <c r="F218" s="205">
        <f>VLOOKUP($B218,[1]RevReqInput!$B$20:$AK$197,F$6,FALSE)</f>
        <v>0</v>
      </c>
      <c r="G218" s="205">
        <f>VLOOKUP($B218,[1]RevReqInput!$B$20:$AK$197,G$6,FALSE)</f>
        <v>0</v>
      </c>
      <c r="H218" s="205">
        <f>VLOOKUP($B218,[1]RevReqInput!$B$20:$AK$197,H$6,FALSE)</f>
        <v>0</v>
      </c>
      <c r="I218" s="205">
        <f>VLOOKUP($B218,[1]RevReqInput!$B$20:$AK$197,I$6,FALSE)</f>
        <v>0</v>
      </c>
      <c r="J218" s="205">
        <f>VLOOKUP($B218,[1]RevReqInput!$B$20:$AK$197,J$6,FALSE)</f>
        <v>0</v>
      </c>
      <c r="K218" s="205">
        <f>VLOOKUP($B218,[1]RevReqInput!$B$20:$AK$197,K$6,FALSE)</f>
        <v>0</v>
      </c>
      <c r="L218" s="205">
        <f>VLOOKUP($B218,[1]RevReqInput!$B$20:$AK$197,L$6,FALSE)</f>
        <v>0</v>
      </c>
      <c r="M218" s="205">
        <f>VLOOKUP($B218,[1]RevReqInput!$B$20:$AK$197,M$6,FALSE)</f>
        <v>0</v>
      </c>
      <c r="N218" s="205">
        <f>VLOOKUP($B218,[1]RevReqInput!$B$20:$AK$197,N$6,FALSE)</f>
        <v>0</v>
      </c>
      <c r="O218" s="205">
        <f>VLOOKUP($B218,[1]RevReqInput!$B$20:$AK$197,O$6,FALSE)</f>
        <v>0</v>
      </c>
      <c r="P218" s="205">
        <f>VLOOKUP($B218,[1]RevReqInput!$B$20:$AK$197,P$6,FALSE)</f>
        <v>0</v>
      </c>
      <c r="Q218" s="205">
        <f>VLOOKUP($B218,[1]RevReqInput!$B$20:$AK$197,Q$6,FALSE)</f>
        <v>0</v>
      </c>
      <c r="R218" s="205">
        <f>VLOOKUP($B218,[1]RevReqInput!$B$20:$AK$197,R$6,FALSE)</f>
        <v>0</v>
      </c>
      <c r="S218" s="205">
        <f>VLOOKUP($B218,[1]RevReqInput!$B$20:$AK$197,S$6,FALSE)</f>
        <v>0</v>
      </c>
      <c r="T218" s="205">
        <f>VLOOKUP($B218,[1]RevReqInput!$B$20:$AK$197,T$6,FALSE)</f>
        <v>0</v>
      </c>
      <c r="U218" s="205">
        <f>VLOOKUP($B218,[1]RevReqInput!$B$20:$AK$197,U$6,FALSE)</f>
        <v>0</v>
      </c>
      <c r="V218" s="205">
        <f>VLOOKUP($B218,[1]RevReqInput!$B$20:$AK$197,V$6,FALSE)</f>
        <v>0</v>
      </c>
      <c r="W218" s="205">
        <f>VLOOKUP($B218,[1]RevReqInput!$B$20:$AK$197,W$6,FALSE)</f>
        <v>0</v>
      </c>
      <c r="X218" s="205">
        <f>VLOOKUP($B218,[1]RevReqInput!$B$20:$AK$197,X$6,FALSE)</f>
        <v>0</v>
      </c>
      <c r="Y218" s="205">
        <f>VLOOKUP($B218,[1]RevReqInput!$B$20:$AK$197,Y$6,FALSE)</f>
        <v>0</v>
      </c>
      <c r="Z218" s="205">
        <f>VLOOKUP($B218,[1]RevReqInput!$B$20:$AK$197,Z$6,FALSE)</f>
        <v>0</v>
      </c>
      <c r="AA218" s="205">
        <f>VLOOKUP($B218,[1]RevReqInput!$B$20:$AK$197,AA$6,FALSE)</f>
        <v>0</v>
      </c>
      <c r="AB218" s="205">
        <f>VLOOKUP($B218,[1]RevReqInput!$B$20:$AK$197,AB$6,FALSE)</f>
        <v>0</v>
      </c>
      <c r="AC218" s="205">
        <f>VLOOKUP($B218,[1]RevReqInput!$B$20:$AK$197,AC$6,FALSE)</f>
        <v>0</v>
      </c>
      <c r="AD218" s="205">
        <f>VLOOKUP($B218,[1]RevReqInput!$B$20:$AK$197,AD$6,FALSE)</f>
        <v>0</v>
      </c>
      <c r="AE218" s="205">
        <f>VLOOKUP($B218,[1]RevReqInput!$B$20:$AK$197,AE$6,FALSE)</f>
        <v>0</v>
      </c>
      <c r="AF218" s="205">
        <f>VLOOKUP($B218,[1]RevReqInput!$B$20:$AK$197,AF$6,FALSE)</f>
        <v>0</v>
      </c>
      <c r="AG218" s="205">
        <f>VLOOKUP($B218,[1]RevReqInput!$B$20:$AK$197,AG$6,FALSE)</f>
        <v>0</v>
      </c>
      <c r="AH218" s="205">
        <f>VLOOKUP($B218,[1]RevReqInput!$B$20:$AK$197,AH$6,FALSE)</f>
        <v>0</v>
      </c>
      <c r="AI218" s="205">
        <f>VLOOKUP($B218,[1]RevReqInput!$B$20:$AK$197,AI$6,FALSE)</f>
        <v>0</v>
      </c>
      <c r="AJ218" s="8">
        <f t="shared" si="99"/>
        <v>0</v>
      </c>
      <c r="AK218" s="8">
        <f t="shared" si="100"/>
        <v>0</v>
      </c>
      <c r="AL218">
        <f t="shared" si="97"/>
        <v>43.6</v>
      </c>
      <c r="AN218" s="8">
        <f>AJ218-RevReqSumR!W218</f>
        <v>0</v>
      </c>
      <c r="AO218" s="8">
        <f t="shared" si="85"/>
        <v>0</v>
      </c>
      <c r="AP218" s="8">
        <f t="shared" si="86"/>
        <v>0</v>
      </c>
      <c r="AQ218" s="8">
        <f t="shared" si="87"/>
        <v>0</v>
      </c>
      <c r="AR218" s="8">
        <f t="shared" si="88"/>
        <v>0</v>
      </c>
      <c r="AS218" s="8">
        <v>0</v>
      </c>
      <c r="AU218" s="8">
        <f t="shared" si="89"/>
        <v>0</v>
      </c>
      <c r="AV218" s="8">
        <f t="shared" si="90"/>
        <v>0</v>
      </c>
      <c r="AW218" s="8">
        <f t="shared" si="91"/>
        <v>0</v>
      </c>
      <c r="AX218" s="8">
        <f t="shared" si="92"/>
        <v>0</v>
      </c>
      <c r="AZ218" s="8">
        <f t="shared" si="101"/>
        <v>0</v>
      </c>
      <c r="BA218" s="8">
        <f t="shared" si="101"/>
        <v>0</v>
      </c>
      <c r="BB218" s="8">
        <f t="shared" si="101"/>
        <v>0</v>
      </c>
      <c r="BC218" s="8">
        <f t="shared" si="93"/>
        <v>0</v>
      </c>
      <c r="BD218" s="8">
        <f t="shared" si="94"/>
        <v>0</v>
      </c>
      <c r="BF218" s="8">
        <f t="shared" si="110"/>
        <v>0</v>
      </c>
      <c r="BG218" s="8">
        <f t="shared" si="111"/>
        <v>0</v>
      </c>
      <c r="BH218" s="8">
        <f t="shared" si="112"/>
        <v>0</v>
      </c>
      <c r="BI218" s="8">
        <f t="shared" si="113"/>
        <v>0</v>
      </c>
      <c r="BJ218" s="8">
        <f t="shared" si="114"/>
        <v>0</v>
      </c>
      <c r="BK218" s="8">
        <f t="shared" si="115"/>
        <v>0</v>
      </c>
      <c r="BL218" s="8">
        <f>BU218*WACC!$H$9/12</f>
        <v>0</v>
      </c>
      <c r="BM218" s="8">
        <f t="shared" si="102"/>
        <v>0</v>
      </c>
      <c r="BN218" s="8">
        <f t="shared" si="103"/>
        <v>0</v>
      </c>
      <c r="BO218" s="8">
        <f t="shared" si="104"/>
        <v>0</v>
      </c>
      <c r="BP218" s="8">
        <f>BU218*WACC!$H$10/12</f>
        <v>0</v>
      </c>
      <c r="BQ218" s="8">
        <f t="shared" si="105"/>
        <v>0</v>
      </c>
      <c r="BR218" s="8"/>
      <c r="BS218" s="8">
        <f t="shared" si="106"/>
        <v>0</v>
      </c>
      <c r="BT218" s="8">
        <f t="shared" si="107"/>
        <v>0</v>
      </c>
      <c r="BU218" s="8">
        <f t="shared" si="108"/>
        <v>0</v>
      </c>
      <c r="BV218" s="8">
        <f>BU218*WACC!$H$11/12</f>
        <v>0</v>
      </c>
      <c r="BW218" s="8">
        <f t="shared" si="109"/>
        <v>0</v>
      </c>
    </row>
    <row r="219" spans="1:75" hidden="1" outlineLevel="1" x14ac:dyDescent="0.2">
      <c r="A219">
        <f t="shared" si="98"/>
        <v>2026</v>
      </c>
      <c r="B219" s="49">
        <v>46143</v>
      </c>
      <c r="C219" s="205">
        <f>VLOOKUP($B219,[1]RevReqInput!$B$20:$AK$197,C$6,FALSE)</f>
        <v>0</v>
      </c>
      <c r="D219" s="205">
        <f>VLOOKUP($B219,[1]RevReqInput!$B$20:$AK$197,D$6,FALSE)</f>
        <v>0</v>
      </c>
      <c r="E219" s="205">
        <f>VLOOKUP($B219,[1]RevReqInput!$B$20:$AK$197,E$6,FALSE)</f>
        <v>0</v>
      </c>
      <c r="F219" s="205">
        <f>VLOOKUP($B219,[1]RevReqInput!$B$20:$AK$197,F$6,FALSE)</f>
        <v>0</v>
      </c>
      <c r="G219" s="205">
        <f>VLOOKUP($B219,[1]RevReqInput!$B$20:$AK$197,G$6,FALSE)</f>
        <v>0</v>
      </c>
      <c r="H219" s="205">
        <f>VLOOKUP($B219,[1]RevReqInput!$B$20:$AK$197,H$6,FALSE)</f>
        <v>0</v>
      </c>
      <c r="I219" s="205">
        <f>VLOOKUP($B219,[1]RevReqInput!$B$20:$AK$197,I$6,FALSE)</f>
        <v>0</v>
      </c>
      <c r="J219" s="205">
        <f>VLOOKUP($B219,[1]RevReqInput!$B$20:$AK$197,J$6,FALSE)</f>
        <v>0</v>
      </c>
      <c r="K219" s="205">
        <f>VLOOKUP($B219,[1]RevReqInput!$B$20:$AK$197,K$6,FALSE)</f>
        <v>0</v>
      </c>
      <c r="L219" s="205">
        <f>VLOOKUP($B219,[1]RevReqInput!$B$20:$AK$197,L$6,FALSE)</f>
        <v>0</v>
      </c>
      <c r="M219" s="205">
        <f>VLOOKUP($B219,[1]RevReqInput!$B$20:$AK$197,M$6,FALSE)</f>
        <v>0</v>
      </c>
      <c r="N219" s="205">
        <f>VLOOKUP($B219,[1]RevReqInput!$B$20:$AK$197,N$6,FALSE)</f>
        <v>0</v>
      </c>
      <c r="O219" s="205">
        <f>VLOOKUP($B219,[1]RevReqInput!$B$20:$AK$197,O$6,FALSE)</f>
        <v>0</v>
      </c>
      <c r="P219" s="205">
        <f>VLOOKUP($B219,[1]RevReqInput!$B$20:$AK$197,P$6,FALSE)</f>
        <v>0</v>
      </c>
      <c r="Q219" s="205">
        <f>VLOOKUP($B219,[1]RevReqInput!$B$20:$AK$197,Q$6,FALSE)</f>
        <v>0</v>
      </c>
      <c r="R219" s="205">
        <f>VLOOKUP($B219,[1]RevReqInput!$B$20:$AK$197,R$6,FALSE)</f>
        <v>0</v>
      </c>
      <c r="S219" s="205">
        <f>VLOOKUP($B219,[1]RevReqInput!$B$20:$AK$197,S$6,FALSE)</f>
        <v>0</v>
      </c>
      <c r="T219" s="205">
        <f>VLOOKUP($B219,[1]RevReqInput!$B$20:$AK$197,T$6,FALSE)</f>
        <v>0</v>
      </c>
      <c r="U219" s="205">
        <f>VLOOKUP($B219,[1]RevReqInput!$B$20:$AK$197,U$6,FALSE)</f>
        <v>0</v>
      </c>
      <c r="V219" s="205">
        <f>VLOOKUP($B219,[1]RevReqInput!$B$20:$AK$197,V$6,FALSE)</f>
        <v>0</v>
      </c>
      <c r="W219" s="205">
        <f>VLOOKUP($B219,[1]RevReqInput!$B$20:$AK$197,W$6,FALSE)</f>
        <v>0</v>
      </c>
      <c r="X219" s="205">
        <f>VLOOKUP($B219,[1]RevReqInput!$B$20:$AK$197,X$6,FALSE)</f>
        <v>0</v>
      </c>
      <c r="Y219" s="205">
        <f>VLOOKUP($B219,[1]RevReqInput!$B$20:$AK$197,Y$6,FALSE)</f>
        <v>0</v>
      </c>
      <c r="Z219" s="205">
        <f>VLOOKUP($B219,[1]RevReqInput!$B$20:$AK$197,Z$6,FALSE)</f>
        <v>0</v>
      </c>
      <c r="AA219" s="205">
        <f>VLOOKUP($B219,[1]RevReqInput!$B$20:$AK$197,AA$6,FALSE)</f>
        <v>0</v>
      </c>
      <c r="AB219" s="205">
        <f>VLOOKUP($B219,[1]RevReqInput!$B$20:$AK$197,AB$6,FALSE)</f>
        <v>0</v>
      </c>
      <c r="AC219" s="205">
        <f>VLOOKUP($B219,[1]RevReqInput!$B$20:$AK$197,AC$6,FALSE)</f>
        <v>0</v>
      </c>
      <c r="AD219" s="205">
        <f>VLOOKUP($B219,[1]RevReqInput!$B$20:$AK$197,AD$6,FALSE)</f>
        <v>0</v>
      </c>
      <c r="AE219" s="205">
        <f>VLOOKUP($B219,[1]RevReqInput!$B$20:$AK$197,AE$6,FALSE)</f>
        <v>0</v>
      </c>
      <c r="AF219" s="205">
        <f>VLOOKUP($B219,[1]RevReqInput!$B$20:$AK$197,AF$6,FALSE)</f>
        <v>0</v>
      </c>
      <c r="AG219" s="205">
        <f>VLOOKUP($B219,[1]RevReqInput!$B$20:$AK$197,AG$6,FALSE)</f>
        <v>0</v>
      </c>
      <c r="AH219" s="205">
        <f>VLOOKUP($B219,[1]RevReqInput!$B$20:$AK$197,AH$6,FALSE)</f>
        <v>0</v>
      </c>
      <c r="AI219" s="205">
        <f>VLOOKUP($B219,[1]RevReqInput!$B$20:$AK$197,AI$6,FALSE)</f>
        <v>0</v>
      </c>
      <c r="AJ219" s="8">
        <f t="shared" si="99"/>
        <v>0</v>
      </c>
      <c r="AK219" s="8">
        <f t="shared" si="100"/>
        <v>0</v>
      </c>
      <c r="AL219">
        <f t="shared" si="97"/>
        <v>43.8</v>
      </c>
      <c r="AN219" s="8">
        <f>AJ219-RevReqSumR!W219</f>
        <v>0</v>
      </c>
      <c r="AO219" s="8">
        <f t="shared" si="85"/>
        <v>0</v>
      </c>
      <c r="AP219" s="8">
        <f t="shared" si="86"/>
        <v>0</v>
      </c>
      <c r="AQ219" s="8">
        <f t="shared" si="87"/>
        <v>0</v>
      </c>
      <c r="AR219" s="8">
        <f t="shared" si="88"/>
        <v>0</v>
      </c>
      <c r="AS219" s="8">
        <v>0</v>
      </c>
      <c r="AU219" s="8">
        <f t="shared" si="89"/>
        <v>0</v>
      </c>
      <c r="AV219" s="8">
        <f t="shared" si="90"/>
        <v>0</v>
      </c>
      <c r="AW219" s="8">
        <f t="shared" si="91"/>
        <v>0</v>
      </c>
      <c r="AX219" s="8">
        <f t="shared" si="92"/>
        <v>0</v>
      </c>
      <c r="AZ219" s="8">
        <f t="shared" si="101"/>
        <v>0</v>
      </c>
      <c r="BA219" s="8">
        <f t="shared" si="101"/>
        <v>0</v>
      </c>
      <c r="BB219" s="8">
        <f t="shared" si="101"/>
        <v>0</v>
      </c>
      <c r="BC219" s="8">
        <f t="shared" si="93"/>
        <v>0</v>
      </c>
      <c r="BD219" s="8">
        <f t="shared" si="94"/>
        <v>0</v>
      </c>
      <c r="BF219" s="8">
        <f t="shared" si="110"/>
        <v>0</v>
      </c>
      <c r="BG219" s="8">
        <f t="shared" si="111"/>
        <v>0</v>
      </c>
      <c r="BH219" s="8">
        <f t="shared" si="112"/>
        <v>0</v>
      </c>
      <c r="BI219" s="8">
        <f t="shared" si="113"/>
        <v>0</v>
      </c>
      <c r="BJ219" s="8">
        <f t="shared" si="114"/>
        <v>0</v>
      </c>
      <c r="BK219" s="8">
        <f t="shared" si="115"/>
        <v>0</v>
      </c>
      <c r="BL219" s="8">
        <f>BU219*WACC!$H$9/12</f>
        <v>0</v>
      </c>
      <c r="BM219" s="8">
        <f t="shared" si="102"/>
        <v>0</v>
      </c>
      <c r="BN219" s="8">
        <f t="shared" si="103"/>
        <v>0</v>
      </c>
      <c r="BO219" s="8">
        <f t="shared" si="104"/>
        <v>0</v>
      </c>
      <c r="BP219" s="8">
        <f>BU219*WACC!$H$10/12</f>
        <v>0</v>
      </c>
      <c r="BQ219" s="8">
        <f t="shared" si="105"/>
        <v>0</v>
      </c>
      <c r="BR219" s="8"/>
      <c r="BS219" s="8">
        <f t="shared" si="106"/>
        <v>0</v>
      </c>
      <c r="BT219" s="8">
        <f t="shared" si="107"/>
        <v>0</v>
      </c>
      <c r="BU219" s="8">
        <f t="shared" si="108"/>
        <v>0</v>
      </c>
      <c r="BV219" s="8">
        <f>BU219*WACC!$H$11/12</f>
        <v>0</v>
      </c>
      <c r="BW219" s="8">
        <f t="shared" si="109"/>
        <v>0</v>
      </c>
    </row>
    <row r="220" spans="1:75" hidden="1" outlineLevel="1" x14ac:dyDescent="0.2">
      <c r="A220">
        <f t="shared" si="98"/>
        <v>2026</v>
      </c>
      <c r="B220" s="49">
        <v>46174</v>
      </c>
      <c r="C220" s="205">
        <f>VLOOKUP($B220,[1]RevReqInput!$B$20:$AK$197,C$6,FALSE)</f>
        <v>0</v>
      </c>
      <c r="D220" s="205">
        <f>VLOOKUP($B220,[1]RevReqInput!$B$20:$AK$197,D$6,FALSE)</f>
        <v>0</v>
      </c>
      <c r="E220" s="205">
        <f>VLOOKUP($B220,[1]RevReqInput!$B$20:$AK$197,E$6,FALSE)</f>
        <v>0</v>
      </c>
      <c r="F220" s="205">
        <f>VLOOKUP($B220,[1]RevReqInput!$B$20:$AK$197,F$6,FALSE)</f>
        <v>0</v>
      </c>
      <c r="G220" s="205">
        <f>VLOOKUP($B220,[1]RevReqInput!$B$20:$AK$197,G$6,FALSE)</f>
        <v>0</v>
      </c>
      <c r="H220" s="205">
        <f>VLOOKUP($B220,[1]RevReqInput!$B$20:$AK$197,H$6,FALSE)</f>
        <v>0</v>
      </c>
      <c r="I220" s="205">
        <f>VLOOKUP($B220,[1]RevReqInput!$B$20:$AK$197,I$6,FALSE)</f>
        <v>0</v>
      </c>
      <c r="J220" s="205">
        <f>VLOOKUP($B220,[1]RevReqInput!$B$20:$AK$197,J$6,FALSE)</f>
        <v>0</v>
      </c>
      <c r="K220" s="205">
        <f>VLOOKUP($B220,[1]RevReqInput!$B$20:$AK$197,K$6,FALSE)</f>
        <v>0</v>
      </c>
      <c r="L220" s="205">
        <f>VLOOKUP($B220,[1]RevReqInput!$B$20:$AK$197,L$6,FALSE)</f>
        <v>0</v>
      </c>
      <c r="M220" s="205">
        <f>VLOOKUP($B220,[1]RevReqInput!$B$20:$AK$197,M$6,FALSE)</f>
        <v>0</v>
      </c>
      <c r="N220" s="205">
        <f>VLOOKUP($B220,[1]RevReqInput!$B$20:$AK$197,N$6,FALSE)</f>
        <v>0</v>
      </c>
      <c r="O220" s="205">
        <f>VLOOKUP($B220,[1]RevReqInput!$B$20:$AK$197,O$6,FALSE)</f>
        <v>0</v>
      </c>
      <c r="P220" s="205">
        <f>VLOOKUP($B220,[1]RevReqInput!$B$20:$AK$197,P$6,FALSE)</f>
        <v>0</v>
      </c>
      <c r="Q220" s="205">
        <f>VLOOKUP($B220,[1]RevReqInput!$B$20:$AK$197,Q$6,FALSE)</f>
        <v>0</v>
      </c>
      <c r="R220" s="205">
        <f>VLOOKUP($B220,[1]RevReqInput!$B$20:$AK$197,R$6,FALSE)</f>
        <v>0</v>
      </c>
      <c r="S220" s="205">
        <f>VLOOKUP($B220,[1]RevReqInput!$B$20:$AK$197,S$6,FALSE)</f>
        <v>0</v>
      </c>
      <c r="T220" s="205">
        <f>VLOOKUP($B220,[1]RevReqInput!$B$20:$AK$197,T$6,FALSE)</f>
        <v>0</v>
      </c>
      <c r="U220" s="205">
        <f>VLOOKUP($B220,[1]RevReqInput!$B$20:$AK$197,U$6,FALSE)</f>
        <v>0</v>
      </c>
      <c r="V220" s="205">
        <f>VLOOKUP($B220,[1]RevReqInput!$B$20:$AK$197,V$6,FALSE)</f>
        <v>0</v>
      </c>
      <c r="W220" s="205">
        <f>VLOOKUP($B220,[1]RevReqInput!$B$20:$AK$197,W$6,FALSE)</f>
        <v>0</v>
      </c>
      <c r="X220" s="205">
        <f>VLOOKUP($B220,[1]RevReqInput!$B$20:$AK$197,X$6,FALSE)</f>
        <v>0</v>
      </c>
      <c r="Y220" s="205">
        <f>VLOOKUP($B220,[1]RevReqInput!$B$20:$AK$197,Y$6,FALSE)</f>
        <v>0</v>
      </c>
      <c r="Z220" s="205">
        <f>VLOOKUP($B220,[1]RevReqInput!$B$20:$AK$197,Z$6,FALSE)</f>
        <v>0</v>
      </c>
      <c r="AA220" s="205">
        <f>VLOOKUP($B220,[1]RevReqInput!$B$20:$AK$197,AA$6,FALSE)</f>
        <v>0</v>
      </c>
      <c r="AB220" s="205">
        <f>VLOOKUP($B220,[1]RevReqInput!$B$20:$AK$197,AB$6,FALSE)</f>
        <v>0</v>
      </c>
      <c r="AC220" s="205">
        <f>VLOOKUP($B220,[1]RevReqInput!$B$20:$AK$197,AC$6,FALSE)</f>
        <v>0</v>
      </c>
      <c r="AD220" s="205">
        <f>VLOOKUP($B220,[1]RevReqInput!$B$20:$AK$197,AD$6,FALSE)</f>
        <v>0</v>
      </c>
      <c r="AE220" s="205">
        <f>VLOOKUP($B220,[1]RevReqInput!$B$20:$AK$197,AE$6,FALSE)</f>
        <v>0</v>
      </c>
      <c r="AF220" s="205">
        <f>VLOOKUP($B220,[1]RevReqInput!$B$20:$AK$197,AF$6,FALSE)</f>
        <v>0</v>
      </c>
      <c r="AG220" s="205">
        <f>VLOOKUP($B220,[1]RevReqInput!$B$20:$AK$197,AG$6,FALSE)</f>
        <v>0</v>
      </c>
      <c r="AH220" s="205">
        <f>VLOOKUP($B220,[1]RevReqInput!$B$20:$AK$197,AH$6,FALSE)</f>
        <v>0</v>
      </c>
      <c r="AI220" s="205">
        <f>VLOOKUP($B220,[1]RevReqInput!$B$20:$AK$197,AI$6,FALSE)</f>
        <v>0</v>
      </c>
      <c r="AJ220" s="8">
        <f t="shared" si="99"/>
        <v>0</v>
      </c>
      <c r="AK220" s="8">
        <f t="shared" si="100"/>
        <v>0</v>
      </c>
      <c r="AL220">
        <f t="shared" si="97"/>
        <v>44</v>
      </c>
      <c r="AN220" s="8">
        <f>AJ220-RevReqSumR!W220</f>
        <v>0</v>
      </c>
      <c r="AO220" s="8">
        <f t="shared" si="85"/>
        <v>0</v>
      </c>
      <c r="AP220" s="8">
        <f t="shared" si="86"/>
        <v>0</v>
      </c>
      <c r="AQ220" s="8">
        <f t="shared" si="87"/>
        <v>0</v>
      </c>
      <c r="AR220" s="8">
        <f t="shared" si="88"/>
        <v>0</v>
      </c>
      <c r="AS220" s="8">
        <v>0</v>
      </c>
      <c r="AU220" s="8">
        <f t="shared" si="89"/>
        <v>0</v>
      </c>
      <c r="AV220" s="8">
        <f t="shared" si="90"/>
        <v>0</v>
      </c>
      <c r="AW220" s="8">
        <f t="shared" si="91"/>
        <v>0</v>
      </c>
      <c r="AX220" s="8">
        <f t="shared" si="92"/>
        <v>0</v>
      </c>
      <c r="AZ220" s="8">
        <f t="shared" si="101"/>
        <v>0</v>
      </c>
      <c r="BA220" s="8">
        <f t="shared" si="101"/>
        <v>0</v>
      </c>
      <c r="BB220" s="8">
        <f t="shared" si="101"/>
        <v>0</v>
      </c>
      <c r="BC220" s="8">
        <f t="shared" si="93"/>
        <v>0</v>
      </c>
      <c r="BD220" s="8">
        <f t="shared" si="94"/>
        <v>0</v>
      </c>
      <c r="BF220" s="8">
        <f t="shared" si="110"/>
        <v>0</v>
      </c>
      <c r="BG220" s="8">
        <f t="shared" si="111"/>
        <v>0</v>
      </c>
      <c r="BH220" s="8">
        <f t="shared" si="112"/>
        <v>0</v>
      </c>
      <c r="BI220" s="8">
        <f t="shared" si="113"/>
        <v>0</v>
      </c>
      <c r="BJ220" s="8">
        <f t="shared" si="114"/>
        <v>0</v>
      </c>
      <c r="BK220" s="8">
        <f t="shared" si="115"/>
        <v>0</v>
      </c>
      <c r="BL220" s="8">
        <f>BU220*WACC!$H$9/12</f>
        <v>0</v>
      </c>
      <c r="BM220" s="8">
        <f t="shared" si="102"/>
        <v>0</v>
      </c>
      <c r="BN220" s="8">
        <f t="shared" si="103"/>
        <v>0</v>
      </c>
      <c r="BO220" s="8">
        <f t="shared" si="104"/>
        <v>0</v>
      </c>
      <c r="BP220" s="8">
        <f>BU220*WACC!$H$10/12</f>
        <v>0</v>
      </c>
      <c r="BQ220" s="8">
        <f t="shared" si="105"/>
        <v>0</v>
      </c>
      <c r="BR220" s="8"/>
      <c r="BS220" s="8">
        <f t="shared" si="106"/>
        <v>0</v>
      </c>
      <c r="BT220" s="8">
        <f t="shared" si="107"/>
        <v>0</v>
      </c>
      <c r="BU220" s="8">
        <f t="shared" si="108"/>
        <v>0</v>
      </c>
      <c r="BV220" s="8">
        <f>BU220*WACC!$H$11/12</f>
        <v>0</v>
      </c>
      <c r="BW220" s="8">
        <f t="shared" si="109"/>
        <v>0</v>
      </c>
    </row>
    <row r="221" spans="1:75" hidden="1" outlineLevel="1" x14ac:dyDescent="0.2">
      <c r="A221">
        <f t="shared" si="98"/>
        <v>2026</v>
      </c>
      <c r="B221" s="49">
        <v>46204</v>
      </c>
      <c r="C221" s="205">
        <f>VLOOKUP($B221,[1]RevReqInput!$B$20:$AK$197,C$6,FALSE)</f>
        <v>0</v>
      </c>
      <c r="D221" s="205">
        <f>VLOOKUP($B221,[1]RevReqInput!$B$20:$AK$197,D$6,FALSE)</f>
        <v>0</v>
      </c>
      <c r="E221" s="205">
        <f>VLOOKUP($B221,[1]RevReqInput!$B$20:$AK$197,E$6,FALSE)</f>
        <v>0</v>
      </c>
      <c r="F221" s="205">
        <f>VLOOKUP($B221,[1]RevReqInput!$B$20:$AK$197,F$6,FALSE)</f>
        <v>0</v>
      </c>
      <c r="G221" s="205">
        <f>VLOOKUP($B221,[1]RevReqInput!$B$20:$AK$197,G$6,FALSE)</f>
        <v>0</v>
      </c>
      <c r="H221" s="205">
        <f>VLOOKUP($B221,[1]RevReqInput!$B$20:$AK$197,H$6,FALSE)</f>
        <v>0</v>
      </c>
      <c r="I221" s="205">
        <f>VLOOKUP($B221,[1]RevReqInput!$B$20:$AK$197,I$6,FALSE)</f>
        <v>0</v>
      </c>
      <c r="J221" s="205">
        <f>VLOOKUP($B221,[1]RevReqInput!$B$20:$AK$197,J$6,FALSE)</f>
        <v>0</v>
      </c>
      <c r="K221" s="205">
        <f>VLOOKUP($B221,[1]RevReqInput!$B$20:$AK$197,K$6,FALSE)</f>
        <v>0</v>
      </c>
      <c r="L221" s="205">
        <f>VLOOKUP($B221,[1]RevReqInput!$B$20:$AK$197,L$6,FALSE)</f>
        <v>0</v>
      </c>
      <c r="M221" s="205">
        <f>VLOOKUP($B221,[1]RevReqInput!$B$20:$AK$197,M$6,FALSE)</f>
        <v>0</v>
      </c>
      <c r="N221" s="205">
        <f>VLOOKUP($B221,[1]RevReqInput!$B$20:$AK$197,N$6,FALSE)</f>
        <v>0</v>
      </c>
      <c r="O221" s="205">
        <f>VLOOKUP($B221,[1]RevReqInput!$B$20:$AK$197,O$6,FALSE)</f>
        <v>0</v>
      </c>
      <c r="P221" s="205">
        <f>VLOOKUP($B221,[1]RevReqInput!$B$20:$AK$197,P$6,FALSE)</f>
        <v>0</v>
      </c>
      <c r="Q221" s="205">
        <f>VLOOKUP($B221,[1]RevReqInput!$B$20:$AK$197,Q$6,FALSE)</f>
        <v>0</v>
      </c>
      <c r="R221" s="205">
        <f>VLOOKUP($B221,[1]RevReqInput!$B$20:$AK$197,R$6,FALSE)</f>
        <v>0</v>
      </c>
      <c r="S221" s="205">
        <f>VLOOKUP($B221,[1]RevReqInput!$B$20:$AK$197,S$6,FALSE)</f>
        <v>0</v>
      </c>
      <c r="T221" s="205">
        <f>VLOOKUP($B221,[1]RevReqInput!$B$20:$AK$197,T$6,FALSE)</f>
        <v>0</v>
      </c>
      <c r="U221" s="205">
        <f>VLOOKUP($B221,[1]RevReqInput!$B$20:$AK$197,U$6,FALSE)</f>
        <v>0</v>
      </c>
      <c r="V221" s="205">
        <f>VLOOKUP($B221,[1]RevReqInput!$B$20:$AK$197,V$6,FALSE)</f>
        <v>0</v>
      </c>
      <c r="W221" s="205">
        <f>VLOOKUP($B221,[1]RevReqInput!$B$20:$AK$197,W$6,FALSE)</f>
        <v>0</v>
      </c>
      <c r="X221" s="205">
        <f>VLOOKUP($B221,[1]RevReqInput!$B$20:$AK$197,X$6,FALSE)</f>
        <v>0</v>
      </c>
      <c r="Y221" s="205">
        <f>VLOOKUP($B221,[1]RevReqInput!$B$20:$AK$197,Y$6,FALSE)</f>
        <v>0</v>
      </c>
      <c r="Z221" s="205">
        <f>VLOOKUP($B221,[1]RevReqInput!$B$20:$AK$197,Z$6,FALSE)</f>
        <v>0</v>
      </c>
      <c r="AA221" s="205">
        <f>VLOOKUP($B221,[1]RevReqInput!$B$20:$AK$197,AA$6,FALSE)</f>
        <v>0</v>
      </c>
      <c r="AB221" s="205">
        <f>VLOOKUP($B221,[1]RevReqInput!$B$20:$AK$197,AB$6,FALSE)</f>
        <v>0</v>
      </c>
      <c r="AC221" s="205">
        <f>VLOOKUP($B221,[1]RevReqInput!$B$20:$AK$197,AC$6,FALSE)</f>
        <v>0</v>
      </c>
      <c r="AD221" s="205">
        <f>VLOOKUP($B221,[1]RevReqInput!$B$20:$AK$197,AD$6,FALSE)</f>
        <v>0</v>
      </c>
      <c r="AE221" s="205">
        <f>VLOOKUP($B221,[1]RevReqInput!$B$20:$AK$197,AE$6,FALSE)</f>
        <v>0</v>
      </c>
      <c r="AF221" s="205">
        <f>VLOOKUP($B221,[1]RevReqInput!$B$20:$AK$197,AF$6,FALSE)</f>
        <v>0</v>
      </c>
      <c r="AG221" s="205">
        <f>VLOOKUP($B221,[1]RevReqInput!$B$20:$AK$197,AG$6,FALSE)</f>
        <v>0</v>
      </c>
      <c r="AH221" s="205">
        <f>VLOOKUP($B221,[1]RevReqInput!$B$20:$AK$197,AH$6,FALSE)</f>
        <v>0</v>
      </c>
      <c r="AI221" s="205">
        <f>VLOOKUP($B221,[1]RevReqInput!$B$20:$AK$197,AI$6,FALSE)</f>
        <v>0</v>
      </c>
      <c r="AJ221" s="8">
        <f t="shared" si="99"/>
        <v>0</v>
      </c>
      <c r="AK221" s="8">
        <f t="shared" si="100"/>
        <v>0</v>
      </c>
      <c r="AL221">
        <f t="shared" si="97"/>
        <v>44.2</v>
      </c>
      <c r="AN221" s="8">
        <f>AJ221-RevReqSumR!W221</f>
        <v>0</v>
      </c>
      <c r="AO221" s="8">
        <f t="shared" si="85"/>
        <v>0</v>
      </c>
      <c r="AP221" s="8">
        <f t="shared" si="86"/>
        <v>0</v>
      </c>
      <c r="AQ221" s="8">
        <f t="shared" si="87"/>
        <v>0</v>
      </c>
      <c r="AR221" s="8">
        <f t="shared" si="88"/>
        <v>0</v>
      </c>
      <c r="AS221" s="8">
        <v>0</v>
      </c>
      <c r="AU221" s="8">
        <f t="shared" si="89"/>
        <v>0</v>
      </c>
      <c r="AV221" s="8">
        <f t="shared" si="90"/>
        <v>0</v>
      </c>
      <c r="AW221" s="8">
        <f t="shared" si="91"/>
        <v>0</v>
      </c>
      <c r="AX221" s="8">
        <f t="shared" si="92"/>
        <v>0</v>
      </c>
      <c r="AZ221" s="8">
        <f t="shared" si="101"/>
        <v>0</v>
      </c>
      <c r="BA221" s="8">
        <f t="shared" si="101"/>
        <v>0</v>
      </c>
      <c r="BB221" s="8">
        <f t="shared" si="101"/>
        <v>0</v>
      </c>
      <c r="BC221" s="8">
        <f t="shared" si="93"/>
        <v>0</v>
      </c>
      <c r="BD221" s="8">
        <f t="shared" si="94"/>
        <v>0</v>
      </c>
      <c r="BF221" s="8">
        <f t="shared" si="110"/>
        <v>0</v>
      </c>
      <c r="BG221" s="8">
        <f t="shared" si="111"/>
        <v>0</v>
      </c>
      <c r="BH221" s="8">
        <f t="shared" si="112"/>
        <v>0</v>
      </c>
      <c r="BI221" s="8">
        <f t="shared" si="113"/>
        <v>0</v>
      </c>
      <c r="BJ221" s="8">
        <f t="shared" si="114"/>
        <v>0</v>
      </c>
      <c r="BK221" s="8">
        <f t="shared" si="115"/>
        <v>0</v>
      </c>
      <c r="BL221" s="8">
        <f>BU221*WACC!$H$9/12</f>
        <v>0</v>
      </c>
      <c r="BM221" s="8">
        <f t="shared" si="102"/>
        <v>0</v>
      </c>
      <c r="BN221" s="8">
        <f t="shared" si="103"/>
        <v>0</v>
      </c>
      <c r="BO221" s="8">
        <f t="shared" si="104"/>
        <v>0</v>
      </c>
      <c r="BP221" s="8">
        <f>BU221*WACC!$H$10/12</f>
        <v>0</v>
      </c>
      <c r="BQ221" s="8">
        <f t="shared" si="105"/>
        <v>0</v>
      </c>
      <c r="BR221" s="8"/>
      <c r="BS221" s="8">
        <f t="shared" si="106"/>
        <v>0</v>
      </c>
      <c r="BT221" s="8">
        <f t="shared" si="107"/>
        <v>0</v>
      </c>
      <c r="BU221" s="8">
        <f t="shared" si="108"/>
        <v>0</v>
      </c>
      <c r="BV221" s="8">
        <f>BU221*WACC!$H$11/12</f>
        <v>0</v>
      </c>
      <c r="BW221" s="8">
        <f t="shared" si="109"/>
        <v>0</v>
      </c>
    </row>
    <row r="222" spans="1:75" hidden="1" outlineLevel="1" x14ac:dyDescent="0.2">
      <c r="A222">
        <f t="shared" si="98"/>
        <v>2026</v>
      </c>
      <c r="B222" s="49">
        <v>46235</v>
      </c>
      <c r="C222" s="205">
        <f>VLOOKUP($B222,[1]RevReqInput!$B$20:$AK$197,C$6,FALSE)</f>
        <v>0</v>
      </c>
      <c r="D222" s="205">
        <f>VLOOKUP($B222,[1]RevReqInput!$B$20:$AK$197,D$6,FALSE)</f>
        <v>0</v>
      </c>
      <c r="E222" s="205">
        <f>VLOOKUP($B222,[1]RevReqInput!$B$20:$AK$197,E$6,FALSE)</f>
        <v>0</v>
      </c>
      <c r="F222" s="205">
        <f>VLOOKUP($B222,[1]RevReqInput!$B$20:$AK$197,F$6,FALSE)</f>
        <v>0</v>
      </c>
      <c r="G222" s="205">
        <f>VLOOKUP($B222,[1]RevReqInput!$B$20:$AK$197,G$6,FALSE)</f>
        <v>0</v>
      </c>
      <c r="H222" s="205">
        <f>VLOOKUP($B222,[1]RevReqInput!$B$20:$AK$197,H$6,FALSE)</f>
        <v>0</v>
      </c>
      <c r="I222" s="205">
        <f>VLOOKUP($B222,[1]RevReqInput!$B$20:$AK$197,I$6,FALSE)</f>
        <v>0</v>
      </c>
      <c r="J222" s="205">
        <f>VLOOKUP($B222,[1]RevReqInput!$B$20:$AK$197,J$6,FALSE)</f>
        <v>0</v>
      </c>
      <c r="K222" s="205">
        <f>VLOOKUP($B222,[1]RevReqInput!$B$20:$AK$197,K$6,FALSE)</f>
        <v>0</v>
      </c>
      <c r="L222" s="205">
        <f>VLOOKUP($B222,[1]RevReqInput!$B$20:$AK$197,L$6,FALSE)</f>
        <v>0</v>
      </c>
      <c r="M222" s="205">
        <f>VLOOKUP($B222,[1]RevReqInput!$B$20:$AK$197,M$6,FALSE)</f>
        <v>0</v>
      </c>
      <c r="N222" s="205">
        <f>VLOOKUP($B222,[1]RevReqInput!$B$20:$AK$197,N$6,FALSE)</f>
        <v>0</v>
      </c>
      <c r="O222" s="205">
        <f>VLOOKUP($B222,[1]RevReqInput!$B$20:$AK$197,O$6,FALSE)</f>
        <v>0</v>
      </c>
      <c r="P222" s="205">
        <f>VLOOKUP($B222,[1]RevReqInput!$B$20:$AK$197,P$6,FALSE)</f>
        <v>0</v>
      </c>
      <c r="Q222" s="205">
        <f>VLOOKUP($B222,[1]RevReqInput!$B$20:$AK$197,Q$6,FALSE)</f>
        <v>0</v>
      </c>
      <c r="R222" s="205">
        <f>VLOOKUP($B222,[1]RevReqInput!$B$20:$AK$197,R$6,FALSE)</f>
        <v>0</v>
      </c>
      <c r="S222" s="205">
        <f>VLOOKUP($B222,[1]RevReqInput!$B$20:$AK$197,S$6,FALSE)</f>
        <v>0</v>
      </c>
      <c r="T222" s="205">
        <f>VLOOKUP($B222,[1]RevReqInput!$B$20:$AK$197,T$6,FALSE)</f>
        <v>0</v>
      </c>
      <c r="U222" s="205">
        <f>VLOOKUP($B222,[1]RevReqInput!$B$20:$AK$197,U$6,FALSE)</f>
        <v>0</v>
      </c>
      <c r="V222" s="205">
        <f>VLOOKUP($B222,[1]RevReqInput!$B$20:$AK$197,V$6,FALSE)</f>
        <v>0</v>
      </c>
      <c r="W222" s="205">
        <f>VLOOKUP($B222,[1]RevReqInput!$B$20:$AK$197,W$6,FALSE)</f>
        <v>0</v>
      </c>
      <c r="X222" s="205">
        <f>VLOOKUP($B222,[1]RevReqInput!$B$20:$AK$197,X$6,FALSE)</f>
        <v>0</v>
      </c>
      <c r="Y222" s="205">
        <f>VLOOKUP($B222,[1]RevReqInput!$B$20:$AK$197,Y$6,FALSE)</f>
        <v>0</v>
      </c>
      <c r="Z222" s="205">
        <f>VLOOKUP($B222,[1]RevReqInput!$B$20:$AK$197,Z$6,FALSE)</f>
        <v>0</v>
      </c>
      <c r="AA222" s="205">
        <f>VLOOKUP($B222,[1]RevReqInput!$B$20:$AK$197,AA$6,FALSE)</f>
        <v>0</v>
      </c>
      <c r="AB222" s="205">
        <f>VLOOKUP($B222,[1]RevReqInput!$B$20:$AK$197,AB$6,FALSE)</f>
        <v>0</v>
      </c>
      <c r="AC222" s="205">
        <f>VLOOKUP($B222,[1]RevReqInput!$B$20:$AK$197,AC$6,FALSE)</f>
        <v>0</v>
      </c>
      <c r="AD222" s="205">
        <f>VLOOKUP($B222,[1]RevReqInput!$B$20:$AK$197,AD$6,FALSE)</f>
        <v>0</v>
      </c>
      <c r="AE222" s="205">
        <f>VLOOKUP($B222,[1]RevReqInput!$B$20:$AK$197,AE$6,FALSE)</f>
        <v>0</v>
      </c>
      <c r="AF222" s="205">
        <f>VLOOKUP($B222,[1]RevReqInput!$B$20:$AK$197,AF$6,FALSE)</f>
        <v>0</v>
      </c>
      <c r="AG222" s="205">
        <f>VLOOKUP($B222,[1]RevReqInput!$B$20:$AK$197,AG$6,FALSE)</f>
        <v>0</v>
      </c>
      <c r="AH222" s="205">
        <f>VLOOKUP($B222,[1]RevReqInput!$B$20:$AK$197,AH$6,FALSE)</f>
        <v>0</v>
      </c>
      <c r="AI222" s="205">
        <f>VLOOKUP($B222,[1]RevReqInput!$B$20:$AK$197,AI$6,FALSE)</f>
        <v>0</v>
      </c>
      <c r="AJ222" s="8">
        <f t="shared" si="99"/>
        <v>0</v>
      </c>
      <c r="AK222" s="8">
        <f t="shared" si="100"/>
        <v>0</v>
      </c>
      <c r="AL222">
        <f t="shared" si="97"/>
        <v>44.4</v>
      </c>
      <c r="AN222" s="8">
        <f>AJ222-RevReqSumR!W222</f>
        <v>0</v>
      </c>
      <c r="AO222" s="8">
        <f t="shared" si="85"/>
        <v>0</v>
      </c>
      <c r="AP222" s="8">
        <f t="shared" si="86"/>
        <v>0</v>
      </c>
      <c r="AQ222" s="8">
        <f t="shared" si="87"/>
        <v>0</v>
      </c>
      <c r="AR222" s="8">
        <f t="shared" si="88"/>
        <v>0</v>
      </c>
      <c r="AS222" s="8">
        <v>0</v>
      </c>
      <c r="AU222" s="8">
        <f t="shared" si="89"/>
        <v>0</v>
      </c>
      <c r="AV222" s="8">
        <f t="shared" si="90"/>
        <v>0</v>
      </c>
      <c r="AW222" s="8">
        <f t="shared" si="91"/>
        <v>0</v>
      </c>
      <c r="AX222" s="8">
        <f t="shared" si="92"/>
        <v>0</v>
      </c>
      <c r="AZ222" s="8">
        <f t="shared" si="101"/>
        <v>0</v>
      </c>
      <c r="BA222" s="8">
        <f t="shared" si="101"/>
        <v>0</v>
      </c>
      <c r="BB222" s="8">
        <f t="shared" si="101"/>
        <v>0</v>
      </c>
      <c r="BC222" s="8">
        <f t="shared" si="93"/>
        <v>0</v>
      </c>
      <c r="BD222" s="8">
        <f t="shared" si="94"/>
        <v>0</v>
      </c>
      <c r="BF222" s="8">
        <f t="shared" si="110"/>
        <v>0</v>
      </c>
      <c r="BG222" s="8">
        <f t="shared" si="111"/>
        <v>0</v>
      </c>
      <c r="BH222" s="8">
        <f t="shared" si="112"/>
        <v>0</v>
      </c>
      <c r="BI222" s="8">
        <f t="shared" si="113"/>
        <v>0</v>
      </c>
      <c r="BJ222" s="8">
        <f t="shared" si="114"/>
        <v>0</v>
      </c>
      <c r="BK222" s="8">
        <f t="shared" si="115"/>
        <v>0</v>
      </c>
      <c r="BL222" s="8">
        <f>BU222*WACC!$H$9/12</f>
        <v>0</v>
      </c>
      <c r="BM222" s="8">
        <f t="shared" si="102"/>
        <v>0</v>
      </c>
      <c r="BN222" s="8">
        <f t="shared" si="103"/>
        <v>0</v>
      </c>
      <c r="BO222" s="8">
        <f t="shared" si="104"/>
        <v>0</v>
      </c>
      <c r="BP222" s="8">
        <f>BU222*WACC!$H$10/12</f>
        <v>0</v>
      </c>
      <c r="BQ222" s="8">
        <f t="shared" si="105"/>
        <v>0</v>
      </c>
      <c r="BR222" s="8"/>
      <c r="BS222" s="8">
        <f t="shared" si="106"/>
        <v>0</v>
      </c>
      <c r="BT222" s="8">
        <f t="shared" si="107"/>
        <v>0</v>
      </c>
      <c r="BU222" s="8">
        <f t="shared" si="108"/>
        <v>0</v>
      </c>
      <c r="BV222" s="8">
        <f>BU222*WACC!$H$11/12</f>
        <v>0</v>
      </c>
      <c r="BW222" s="8">
        <f t="shared" si="109"/>
        <v>0</v>
      </c>
    </row>
    <row r="223" spans="1:75" hidden="1" outlineLevel="1" x14ac:dyDescent="0.2">
      <c r="A223">
        <f t="shared" si="98"/>
        <v>2026</v>
      </c>
      <c r="B223" s="49">
        <v>46266</v>
      </c>
      <c r="C223" s="205">
        <f>VLOOKUP($B223,[1]RevReqInput!$B$20:$AK$197,C$6,FALSE)</f>
        <v>0</v>
      </c>
      <c r="D223" s="205">
        <f>VLOOKUP($B223,[1]RevReqInput!$B$20:$AK$197,D$6,FALSE)</f>
        <v>0</v>
      </c>
      <c r="E223" s="205">
        <f>VLOOKUP($B223,[1]RevReqInput!$B$20:$AK$197,E$6,FALSE)</f>
        <v>0</v>
      </c>
      <c r="F223" s="205">
        <f>VLOOKUP($B223,[1]RevReqInput!$B$20:$AK$197,F$6,FALSE)</f>
        <v>0</v>
      </c>
      <c r="G223" s="205">
        <f>VLOOKUP($B223,[1]RevReqInput!$B$20:$AK$197,G$6,FALSE)</f>
        <v>0</v>
      </c>
      <c r="H223" s="205">
        <f>VLOOKUP($B223,[1]RevReqInput!$B$20:$AK$197,H$6,FALSE)</f>
        <v>0</v>
      </c>
      <c r="I223" s="205">
        <f>VLOOKUP($B223,[1]RevReqInput!$B$20:$AK$197,I$6,FALSE)</f>
        <v>0</v>
      </c>
      <c r="J223" s="205">
        <f>VLOOKUP($B223,[1]RevReqInput!$B$20:$AK$197,J$6,FALSE)</f>
        <v>0</v>
      </c>
      <c r="K223" s="205">
        <f>VLOOKUP($B223,[1]RevReqInput!$B$20:$AK$197,K$6,FALSE)</f>
        <v>0</v>
      </c>
      <c r="L223" s="205">
        <f>VLOOKUP($B223,[1]RevReqInput!$B$20:$AK$197,L$6,FALSE)</f>
        <v>0</v>
      </c>
      <c r="M223" s="205">
        <f>VLOOKUP($B223,[1]RevReqInput!$B$20:$AK$197,M$6,FALSE)</f>
        <v>0</v>
      </c>
      <c r="N223" s="205">
        <f>VLOOKUP($B223,[1]RevReqInput!$B$20:$AK$197,N$6,FALSE)</f>
        <v>0</v>
      </c>
      <c r="O223" s="205">
        <f>VLOOKUP($B223,[1]RevReqInput!$B$20:$AK$197,O$6,FALSE)</f>
        <v>0</v>
      </c>
      <c r="P223" s="205">
        <f>VLOOKUP($B223,[1]RevReqInput!$B$20:$AK$197,P$6,FALSE)</f>
        <v>0</v>
      </c>
      <c r="Q223" s="205">
        <f>VLOOKUP($B223,[1]RevReqInput!$B$20:$AK$197,Q$6,FALSE)</f>
        <v>0</v>
      </c>
      <c r="R223" s="205">
        <f>VLOOKUP($B223,[1]RevReqInput!$B$20:$AK$197,R$6,FALSE)</f>
        <v>0</v>
      </c>
      <c r="S223" s="205">
        <f>VLOOKUP($B223,[1]RevReqInput!$B$20:$AK$197,S$6,FALSE)</f>
        <v>0</v>
      </c>
      <c r="T223" s="205">
        <f>VLOOKUP($B223,[1]RevReqInput!$B$20:$AK$197,T$6,FALSE)</f>
        <v>0</v>
      </c>
      <c r="U223" s="205">
        <f>VLOOKUP($B223,[1]RevReqInput!$B$20:$AK$197,U$6,FALSE)</f>
        <v>0</v>
      </c>
      <c r="V223" s="205">
        <f>VLOOKUP($B223,[1]RevReqInput!$B$20:$AK$197,V$6,FALSE)</f>
        <v>0</v>
      </c>
      <c r="W223" s="205">
        <f>VLOOKUP($B223,[1]RevReqInput!$B$20:$AK$197,W$6,FALSE)</f>
        <v>0</v>
      </c>
      <c r="X223" s="205">
        <f>VLOOKUP($B223,[1]RevReqInput!$B$20:$AK$197,X$6,FALSE)</f>
        <v>0</v>
      </c>
      <c r="Y223" s="205">
        <f>VLOOKUP($B223,[1]RevReqInput!$B$20:$AK$197,Y$6,FALSE)</f>
        <v>0</v>
      </c>
      <c r="Z223" s="205">
        <f>VLOOKUP($B223,[1]RevReqInput!$B$20:$AK$197,Z$6,FALSE)</f>
        <v>0</v>
      </c>
      <c r="AA223" s="205">
        <f>VLOOKUP($B223,[1]RevReqInput!$B$20:$AK$197,AA$6,FALSE)</f>
        <v>0</v>
      </c>
      <c r="AB223" s="205">
        <f>VLOOKUP($B223,[1]RevReqInput!$B$20:$AK$197,AB$6,FALSE)</f>
        <v>0</v>
      </c>
      <c r="AC223" s="205">
        <f>VLOOKUP($B223,[1]RevReqInput!$B$20:$AK$197,AC$6,FALSE)</f>
        <v>0</v>
      </c>
      <c r="AD223" s="205">
        <f>VLOOKUP($B223,[1]RevReqInput!$B$20:$AK$197,AD$6,FALSE)</f>
        <v>0</v>
      </c>
      <c r="AE223" s="205">
        <f>VLOOKUP($B223,[1]RevReqInput!$B$20:$AK$197,AE$6,FALSE)</f>
        <v>0</v>
      </c>
      <c r="AF223" s="205">
        <f>VLOOKUP($B223,[1]RevReqInput!$B$20:$AK$197,AF$6,FALSE)</f>
        <v>0</v>
      </c>
      <c r="AG223" s="205">
        <f>VLOOKUP($B223,[1]RevReqInput!$B$20:$AK$197,AG$6,FALSE)</f>
        <v>0</v>
      </c>
      <c r="AH223" s="205">
        <f>VLOOKUP($B223,[1]RevReqInput!$B$20:$AK$197,AH$6,FALSE)</f>
        <v>0</v>
      </c>
      <c r="AI223" s="205">
        <f>VLOOKUP($B223,[1]RevReqInput!$B$20:$AK$197,AI$6,FALSE)</f>
        <v>0</v>
      </c>
      <c r="AJ223" s="8">
        <f t="shared" si="99"/>
        <v>0</v>
      </c>
      <c r="AK223" s="8">
        <f t="shared" si="100"/>
        <v>0</v>
      </c>
      <c r="AL223">
        <f t="shared" si="97"/>
        <v>44.6</v>
      </c>
      <c r="AN223" s="8">
        <f>AJ223-RevReqSumR!W223</f>
        <v>0</v>
      </c>
      <c r="AO223" s="8">
        <f t="shared" si="85"/>
        <v>0</v>
      </c>
      <c r="AP223" s="8">
        <f t="shared" si="86"/>
        <v>0</v>
      </c>
      <c r="AQ223" s="8">
        <f t="shared" si="87"/>
        <v>0</v>
      </c>
      <c r="AR223" s="8">
        <f t="shared" si="88"/>
        <v>0</v>
      </c>
      <c r="AS223" s="8">
        <v>0</v>
      </c>
      <c r="AU223" s="8">
        <f t="shared" si="89"/>
        <v>0</v>
      </c>
      <c r="AV223" s="8">
        <f t="shared" si="90"/>
        <v>0</v>
      </c>
      <c r="AW223" s="8">
        <f t="shared" si="91"/>
        <v>0</v>
      </c>
      <c r="AX223" s="8">
        <f t="shared" si="92"/>
        <v>0</v>
      </c>
      <c r="AZ223" s="8">
        <f t="shared" si="101"/>
        <v>0</v>
      </c>
      <c r="BA223" s="8">
        <f t="shared" si="101"/>
        <v>0</v>
      </c>
      <c r="BB223" s="8">
        <f t="shared" si="101"/>
        <v>0</v>
      </c>
      <c r="BC223" s="8">
        <f t="shared" si="93"/>
        <v>0</v>
      </c>
      <c r="BD223" s="8">
        <f t="shared" si="94"/>
        <v>0</v>
      </c>
      <c r="BF223" s="8">
        <f t="shared" si="110"/>
        <v>0</v>
      </c>
      <c r="BG223" s="8">
        <f t="shared" si="111"/>
        <v>0</v>
      </c>
      <c r="BH223" s="8">
        <f t="shared" si="112"/>
        <v>0</v>
      </c>
      <c r="BI223" s="8">
        <f t="shared" si="113"/>
        <v>0</v>
      </c>
      <c r="BJ223" s="8">
        <f t="shared" si="114"/>
        <v>0</v>
      </c>
      <c r="BK223" s="8">
        <f t="shared" si="115"/>
        <v>0</v>
      </c>
      <c r="BL223" s="8">
        <f>BU223*WACC!$H$9/12</f>
        <v>0</v>
      </c>
      <c r="BM223" s="8">
        <f t="shared" si="102"/>
        <v>0</v>
      </c>
      <c r="BN223" s="8">
        <f t="shared" si="103"/>
        <v>0</v>
      </c>
      <c r="BO223" s="8">
        <f t="shared" si="104"/>
        <v>0</v>
      </c>
      <c r="BP223" s="8">
        <f>BU223*WACC!$H$10/12</f>
        <v>0</v>
      </c>
      <c r="BQ223" s="8">
        <f t="shared" si="105"/>
        <v>0</v>
      </c>
      <c r="BR223" s="8"/>
      <c r="BS223" s="8">
        <f t="shared" si="106"/>
        <v>0</v>
      </c>
      <c r="BT223" s="8">
        <f t="shared" si="107"/>
        <v>0</v>
      </c>
      <c r="BU223" s="8">
        <f t="shared" si="108"/>
        <v>0</v>
      </c>
      <c r="BV223" s="8">
        <f>BU223*WACC!$H$11/12</f>
        <v>0</v>
      </c>
      <c r="BW223" s="8">
        <f t="shared" si="109"/>
        <v>0</v>
      </c>
    </row>
    <row r="224" spans="1:75" hidden="1" outlineLevel="1" x14ac:dyDescent="0.2">
      <c r="A224">
        <f t="shared" si="98"/>
        <v>2026</v>
      </c>
      <c r="B224" s="49">
        <v>46296</v>
      </c>
      <c r="C224" s="205">
        <f>VLOOKUP($B224,[1]RevReqInput!$B$20:$AK$197,C$6,FALSE)</f>
        <v>0</v>
      </c>
      <c r="D224" s="205">
        <f>VLOOKUP($B224,[1]RevReqInput!$B$20:$AK$197,D$6,FALSE)</f>
        <v>0</v>
      </c>
      <c r="E224" s="205">
        <f>VLOOKUP($B224,[1]RevReqInput!$B$20:$AK$197,E$6,FALSE)</f>
        <v>0</v>
      </c>
      <c r="F224" s="205">
        <f>VLOOKUP($B224,[1]RevReqInput!$B$20:$AK$197,F$6,FALSE)</f>
        <v>0</v>
      </c>
      <c r="G224" s="205">
        <f>VLOOKUP($B224,[1]RevReqInput!$B$20:$AK$197,G$6,FALSE)</f>
        <v>0</v>
      </c>
      <c r="H224" s="205">
        <f>VLOOKUP($B224,[1]RevReqInput!$B$20:$AK$197,H$6,FALSE)</f>
        <v>0</v>
      </c>
      <c r="I224" s="205">
        <f>VLOOKUP($B224,[1]RevReqInput!$B$20:$AK$197,I$6,FALSE)</f>
        <v>0</v>
      </c>
      <c r="J224" s="205">
        <f>VLOOKUP($B224,[1]RevReqInput!$B$20:$AK$197,J$6,FALSE)</f>
        <v>0</v>
      </c>
      <c r="K224" s="205">
        <f>VLOOKUP($B224,[1]RevReqInput!$B$20:$AK$197,K$6,FALSE)</f>
        <v>0</v>
      </c>
      <c r="L224" s="205">
        <f>VLOOKUP($B224,[1]RevReqInput!$B$20:$AK$197,L$6,FALSE)</f>
        <v>0</v>
      </c>
      <c r="M224" s="205">
        <f>VLOOKUP($B224,[1]RevReqInput!$B$20:$AK$197,M$6,FALSE)</f>
        <v>0</v>
      </c>
      <c r="N224" s="205">
        <f>VLOOKUP($B224,[1]RevReqInput!$B$20:$AK$197,N$6,FALSE)</f>
        <v>0</v>
      </c>
      <c r="O224" s="205">
        <f>VLOOKUP($B224,[1]RevReqInput!$B$20:$AK$197,O$6,FALSE)</f>
        <v>0</v>
      </c>
      <c r="P224" s="205">
        <f>VLOOKUP($B224,[1]RevReqInput!$B$20:$AK$197,P$6,FALSE)</f>
        <v>0</v>
      </c>
      <c r="Q224" s="205">
        <f>VLOOKUP($B224,[1]RevReqInput!$B$20:$AK$197,Q$6,FALSE)</f>
        <v>0</v>
      </c>
      <c r="R224" s="205">
        <f>VLOOKUP($B224,[1]RevReqInput!$B$20:$AK$197,R$6,FALSE)</f>
        <v>0</v>
      </c>
      <c r="S224" s="205">
        <f>VLOOKUP($B224,[1]RevReqInput!$B$20:$AK$197,S$6,FALSE)</f>
        <v>0</v>
      </c>
      <c r="T224" s="205">
        <f>VLOOKUP($B224,[1]RevReqInput!$B$20:$AK$197,T$6,FALSE)</f>
        <v>0</v>
      </c>
      <c r="U224" s="205">
        <f>VLOOKUP($B224,[1]RevReqInput!$B$20:$AK$197,U$6,FALSE)</f>
        <v>0</v>
      </c>
      <c r="V224" s="205">
        <f>VLOOKUP($B224,[1]RevReqInput!$B$20:$AK$197,V$6,FALSE)</f>
        <v>0</v>
      </c>
      <c r="W224" s="205">
        <f>VLOOKUP($B224,[1]RevReqInput!$B$20:$AK$197,W$6,FALSE)</f>
        <v>0</v>
      </c>
      <c r="X224" s="205">
        <f>VLOOKUP($B224,[1]RevReqInput!$B$20:$AK$197,X$6,FALSE)</f>
        <v>0</v>
      </c>
      <c r="Y224" s="205">
        <f>VLOOKUP($B224,[1]RevReqInput!$B$20:$AK$197,Y$6,FALSE)</f>
        <v>0</v>
      </c>
      <c r="Z224" s="205">
        <f>VLOOKUP($B224,[1]RevReqInput!$B$20:$AK$197,Z$6,FALSE)</f>
        <v>0</v>
      </c>
      <c r="AA224" s="205">
        <f>VLOOKUP($B224,[1]RevReqInput!$B$20:$AK$197,AA$6,FALSE)</f>
        <v>0</v>
      </c>
      <c r="AB224" s="205">
        <f>VLOOKUP($B224,[1]RevReqInput!$B$20:$AK$197,AB$6,FALSE)</f>
        <v>0</v>
      </c>
      <c r="AC224" s="205">
        <f>VLOOKUP($B224,[1]RevReqInput!$B$20:$AK$197,AC$6,FALSE)</f>
        <v>0</v>
      </c>
      <c r="AD224" s="205">
        <f>VLOOKUP($B224,[1]RevReqInput!$B$20:$AK$197,AD$6,FALSE)</f>
        <v>0</v>
      </c>
      <c r="AE224" s="205">
        <f>VLOOKUP($B224,[1]RevReqInput!$B$20:$AK$197,AE$6,FALSE)</f>
        <v>0</v>
      </c>
      <c r="AF224" s="205">
        <f>VLOOKUP($B224,[1]RevReqInput!$B$20:$AK$197,AF$6,FALSE)</f>
        <v>0</v>
      </c>
      <c r="AG224" s="205">
        <f>VLOOKUP($B224,[1]RevReqInput!$B$20:$AK$197,AG$6,FALSE)</f>
        <v>0</v>
      </c>
      <c r="AH224" s="205">
        <f>VLOOKUP($B224,[1]RevReqInput!$B$20:$AK$197,AH$6,FALSE)</f>
        <v>0</v>
      </c>
      <c r="AI224" s="205">
        <f>VLOOKUP($B224,[1]RevReqInput!$B$20:$AK$197,AI$6,FALSE)</f>
        <v>0</v>
      </c>
      <c r="AJ224" s="8">
        <f t="shared" si="99"/>
        <v>0</v>
      </c>
      <c r="AK224" s="8">
        <f t="shared" si="100"/>
        <v>0</v>
      </c>
      <c r="AL224">
        <f t="shared" si="97"/>
        <v>44.8</v>
      </c>
      <c r="AN224" s="8">
        <f>AJ224-RevReqSumR!W224</f>
        <v>0</v>
      </c>
      <c r="AO224" s="8">
        <f t="shared" si="85"/>
        <v>0</v>
      </c>
      <c r="AP224" s="8">
        <f t="shared" si="86"/>
        <v>0</v>
      </c>
      <c r="AQ224" s="8">
        <f t="shared" si="87"/>
        <v>0</v>
      </c>
      <c r="AR224" s="8">
        <f t="shared" si="88"/>
        <v>0</v>
      </c>
      <c r="AS224" s="8">
        <v>0</v>
      </c>
      <c r="AU224" s="8">
        <f t="shared" si="89"/>
        <v>0</v>
      </c>
      <c r="AV224" s="8">
        <f t="shared" si="90"/>
        <v>0</v>
      </c>
      <c r="AW224" s="8">
        <f t="shared" si="91"/>
        <v>0</v>
      </c>
      <c r="AX224" s="8">
        <f t="shared" si="92"/>
        <v>0</v>
      </c>
      <c r="AZ224" s="8">
        <f t="shared" si="101"/>
        <v>0</v>
      </c>
      <c r="BA224" s="8">
        <f t="shared" si="101"/>
        <v>0</v>
      </c>
      <c r="BB224" s="8">
        <f t="shared" si="101"/>
        <v>0</v>
      </c>
      <c r="BC224" s="8">
        <f t="shared" si="93"/>
        <v>0</v>
      </c>
      <c r="BD224" s="8">
        <f t="shared" si="94"/>
        <v>0</v>
      </c>
      <c r="BF224" s="8">
        <f t="shared" si="110"/>
        <v>0</v>
      </c>
      <c r="BG224" s="8">
        <f t="shared" si="111"/>
        <v>0</v>
      </c>
      <c r="BH224" s="8">
        <f t="shared" si="112"/>
        <v>0</v>
      </c>
      <c r="BI224" s="8">
        <f t="shared" si="113"/>
        <v>0</v>
      </c>
      <c r="BJ224" s="8">
        <f t="shared" si="114"/>
        <v>0</v>
      </c>
      <c r="BK224" s="8">
        <f t="shared" si="115"/>
        <v>0</v>
      </c>
      <c r="BL224" s="8">
        <f>BU224*WACC!$H$9/12</f>
        <v>0</v>
      </c>
      <c r="BM224" s="8">
        <f t="shared" si="102"/>
        <v>0</v>
      </c>
      <c r="BN224" s="8">
        <f t="shared" si="103"/>
        <v>0</v>
      </c>
      <c r="BO224" s="8">
        <f t="shared" si="104"/>
        <v>0</v>
      </c>
      <c r="BP224" s="8">
        <f>BU224*WACC!$H$10/12</f>
        <v>0</v>
      </c>
      <c r="BQ224" s="8">
        <f t="shared" si="105"/>
        <v>0</v>
      </c>
      <c r="BR224" s="8"/>
      <c r="BS224" s="8">
        <f t="shared" si="106"/>
        <v>0</v>
      </c>
      <c r="BT224" s="8">
        <f t="shared" si="107"/>
        <v>0</v>
      </c>
      <c r="BU224" s="8">
        <f t="shared" si="108"/>
        <v>0</v>
      </c>
      <c r="BV224" s="8">
        <f>BU224*WACC!$H$11/12</f>
        <v>0</v>
      </c>
      <c r="BW224" s="8">
        <f t="shared" si="109"/>
        <v>0</v>
      </c>
    </row>
    <row r="225" spans="1:75" hidden="1" outlineLevel="1" x14ac:dyDescent="0.2">
      <c r="A225">
        <f t="shared" si="98"/>
        <v>2026</v>
      </c>
      <c r="B225" s="49">
        <v>46327</v>
      </c>
      <c r="C225" s="205">
        <f>VLOOKUP($B225,[1]RevReqInput!$B$20:$AK$197,C$6,FALSE)</f>
        <v>0</v>
      </c>
      <c r="D225" s="205">
        <f>VLOOKUP($B225,[1]RevReqInput!$B$20:$AK$197,D$6,FALSE)</f>
        <v>0</v>
      </c>
      <c r="E225" s="205">
        <f>VLOOKUP($B225,[1]RevReqInput!$B$20:$AK$197,E$6,FALSE)</f>
        <v>0</v>
      </c>
      <c r="F225" s="205">
        <f>VLOOKUP($B225,[1]RevReqInput!$B$20:$AK$197,F$6,FALSE)</f>
        <v>0</v>
      </c>
      <c r="G225" s="205">
        <f>VLOOKUP($B225,[1]RevReqInput!$B$20:$AK$197,G$6,FALSE)</f>
        <v>0</v>
      </c>
      <c r="H225" s="205">
        <f>VLOOKUP($B225,[1]RevReqInput!$B$20:$AK$197,H$6,FALSE)</f>
        <v>0</v>
      </c>
      <c r="I225" s="205">
        <f>VLOOKUP($B225,[1]RevReqInput!$B$20:$AK$197,I$6,FALSE)</f>
        <v>0</v>
      </c>
      <c r="J225" s="205">
        <f>VLOOKUP($B225,[1]RevReqInput!$B$20:$AK$197,J$6,FALSE)</f>
        <v>0</v>
      </c>
      <c r="K225" s="205">
        <f>VLOOKUP($B225,[1]RevReqInput!$B$20:$AK$197,K$6,FALSE)</f>
        <v>0</v>
      </c>
      <c r="L225" s="205">
        <f>VLOOKUP($B225,[1]RevReqInput!$B$20:$AK$197,L$6,FALSE)</f>
        <v>0</v>
      </c>
      <c r="M225" s="205">
        <f>VLOOKUP($B225,[1]RevReqInput!$B$20:$AK$197,M$6,FALSE)</f>
        <v>0</v>
      </c>
      <c r="N225" s="205">
        <f>VLOOKUP($B225,[1]RevReqInput!$B$20:$AK$197,N$6,FALSE)</f>
        <v>0</v>
      </c>
      <c r="O225" s="205">
        <f>VLOOKUP($B225,[1]RevReqInput!$B$20:$AK$197,O$6,FALSE)</f>
        <v>0</v>
      </c>
      <c r="P225" s="205">
        <f>VLOOKUP($B225,[1]RevReqInput!$B$20:$AK$197,P$6,FALSE)</f>
        <v>0</v>
      </c>
      <c r="Q225" s="205">
        <f>VLOOKUP($B225,[1]RevReqInput!$B$20:$AK$197,Q$6,FALSE)</f>
        <v>0</v>
      </c>
      <c r="R225" s="205">
        <f>VLOOKUP($B225,[1]RevReqInput!$B$20:$AK$197,R$6,FALSE)</f>
        <v>0</v>
      </c>
      <c r="S225" s="205">
        <f>VLOOKUP($B225,[1]RevReqInput!$B$20:$AK$197,S$6,FALSE)</f>
        <v>0</v>
      </c>
      <c r="T225" s="205">
        <f>VLOOKUP($B225,[1]RevReqInput!$B$20:$AK$197,T$6,FALSE)</f>
        <v>0</v>
      </c>
      <c r="U225" s="205">
        <f>VLOOKUP($B225,[1]RevReqInput!$B$20:$AK$197,U$6,FALSE)</f>
        <v>0</v>
      </c>
      <c r="V225" s="205">
        <f>VLOOKUP($B225,[1]RevReqInput!$B$20:$AK$197,V$6,FALSE)</f>
        <v>0</v>
      </c>
      <c r="W225" s="205">
        <f>VLOOKUP($B225,[1]RevReqInput!$B$20:$AK$197,W$6,FALSE)</f>
        <v>0</v>
      </c>
      <c r="X225" s="205">
        <f>VLOOKUP($B225,[1]RevReqInput!$B$20:$AK$197,X$6,FALSE)</f>
        <v>0</v>
      </c>
      <c r="Y225" s="205">
        <f>VLOOKUP($B225,[1]RevReqInput!$B$20:$AK$197,Y$6,FALSE)</f>
        <v>0</v>
      </c>
      <c r="Z225" s="205">
        <f>VLOOKUP($B225,[1]RevReqInput!$B$20:$AK$197,Z$6,FALSE)</f>
        <v>0</v>
      </c>
      <c r="AA225" s="205">
        <f>VLOOKUP($B225,[1]RevReqInput!$B$20:$AK$197,AA$6,FALSE)</f>
        <v>0</v>
      </c>
      <c r="AB225" s="205">
        <f>VLOOKUP($B225,[1]RevReqInput!$B$20:$AK$197,AB$6,FALSE)</f>
        <v>0</v>
      </c>
      <c r="AC225" s="205">
        <f>VLOOKUP($B225,[1]RevReqInput!$B$20:$AK$197,AC$6,FALSE)</f>
        <v>0</v>
      </c>
      <c r="AD225" s="205">
        <f>VLOOKUP($B225,[1]RevReqInput!$B$20:$AK$197,AD$6,FALSE)</f>
        <v>0</v>
      </c>
      <c r="AE225" s="205">
        <f>VLOOKUP($B225,[1]RevReqInput!$B$20:$AK$197,AE$6,FALSE)</f>
        <v>0</v>
      </c>
      <c r="AF225" s="205">
        <f>VLOOKUP($B225,[1]RevReqInput!$B$20:$AK$197,AF$6,FALSE)</f>
        <v>0</v>
      </c>
      <c r="AG225" s="205">
        <f>VLOOKUP($B225,[1]RevReqInput!$B$20:$AK$197,AG$6,FALSE)</f>
        <v>0</v>
      </c>
      <c r="AH225" s="205">
        <f>VLOOKUP($B225,[1]RevReqInput!$B$20:$AK$197,AH$6,FALSE)</f>
        <v>0</v>
      </c>
      <c r="AI225" s="205">
        <f>VLOOKUP($B225,[1]RevReqInput!$B$20:$AK$197,AI$6,FALSE)</f>
        <v>0</v>
      </c>
      <c r="AJ225" s="8">
        <f t="shared" si="99"/>
        <v>0</v>
      </c>
      <c r="AK225" s="8">
        <f t="shared" si="100"/>
        <v>0</v>
      </c>
      <c r="AL225">
        <f t="shared" si="97"/>
        <v>45</v>
      </c>
      <c r="AN225" s="8">
        <f>AJ225-RevReqSumR!W225</f>
        <v>0</v>
      </c>
      <c r="AO225" s="8">
        <f t="shared" si="85"/>
        <v>0</v>
      </c>
      <c r="AP225" s="8">
        <f t="shared" si="86"/>
        <v>0</v>
      </c>
      <c r="AQ225" s="8">
        <f t="shared" si="87"/>
        <v>0</v>
      </c>
      <c r="AR225" s="8">
        <f t="shared" si="88"/>
        <v>0</v>
      </c>
      <c r="AS225" s="8">
        <v>0</v>
      </c>
      <c r="AU225" s="8">
        <f t="shared" si="89"/>
        <v>0</v>
      </c>
      <c r="AV225" s="8">
        <f t="shared" si="90"/>
        <v>0</v>
      </c>
      <c r="AW225" s="8">
        <f t="shared" si="91"/>
        <v>0</v>
      </c>
      <c r="AX225" s="8">
        <f t="shared" si="92"/>
        <v>0</v>
      </c>
      <c r="AZ225" s="8">
        <f t="shared" si="101"/>
        <v>0</v>
      </c>
      <c r="BA225" s="8">
        <f t="shared" si="101"/>
        <v>0</v>
      </c>
      <c r="BB225" s="8">
        <f t="shared" si="101"/>
        <v>0</v>
      </c>
      <c r="BC225" s="8">
        <f t="shared" si="93"/>
        <v>0</v>
      </c>
      <c r="BD225" s="8">
        <f t="shared" si="94"/>
        <v>0</v>
      </c>
      <c r="BF225" s="8">
        <f t="shared" si="110"/>
        <v>0</v>
      </c>
      <c r="BG225" s="8">
        <f t="shared" si="111"/>
        <v>0</v>
      </c>
      <c r="BH225" s="8">
        <f t="shared" si="112"/>
        <v>0</v>
      </c>
      <c r="BI225" s="8">
        <f t="shared" si="113"/>
        <v>0</v>
      </c>
      <c r="BJ225" s="8">
        <f t="shared" si="114"/>
        <v>0</v>
      </c>
      <c r="BK225" s="8">
        <f t="shared" si="115"/>
        <v>0</v>
      </c>
      <c r="BL225" s="8">
        <f>BU225*WACC!$H$9/12</f>
        <v>0</v>
      </c>
      <c r="BM225" s="8">
        <f t="shared" si="102"/>
        <v>0</v>
      </c>
      <c r="BN225" s="8">
        <f t="shared" si="103"/>
        <v>0</v>
      </c>
      <c r="BO225" s="8">
        <f t="shared" si="104"/>
        <v>0</v>
      </c>
      <c r="BP225" s="8">
        <f>BU225*WACC!$H$10/12</f>
        <v>0</v>
      </c>
      <c r="BQ225" s="8">
        <f t="shared" si="105"/>
        <v>0</v>
      </c>
      <c r="BR225" s="8"/>
      <c r="BS225" s="8">
        <f t="shared" si="106"/>
        <v>0</v>
      </c>
      <c r="BT225" s="8">
        <f t="shared" si="107"/>
        <v>0</v>
      </c>
      <c r="BU225" s="8">
        <f t="shared" si="108"/>
        <v>0</v>
      </c>
      <c r="BV225" s="8">
        <f>BU225*WACC!$H$11/12</f>
        <v>0</v>
      </c>
      <c r="BW225" s="8">
        <f t="shared" si="109"/>
        <v>0</v>
      </c>
    </row>
    <row r="226" spans="1:75" hidden="1" outlineLevel="1" x14ac:dyDescent="0.2">
      <c r="A226">
        <f t="shared" si="98"/>
        <v>2026</v>
      </c>
      <c r="B226" s="49">
        <v>46357</v>
      </c>
      <c r="C226" s="205">
        <f>VLOOKUP($B226,[1]RevReqInput!$B$20:$AK$197,C$6,FALSE)</f>
        <v>0</v>
      </c>
      <c r="D226" s="205">
        <f>VLOOKUP($B226,[1]RevReqInput!$B$20:$AK$197,D$6,FALSE)</f>
        <v>0</v>
      </c>
      <c r="E226" s="205">
        <f>VLOOKUP($B226,[1]RevReqInput!$B$20:$AK$197,E$6,FALSE)</f>
        <v>0</v>
      </c>
      <c r="F226" s="205">
        <f>VLOOKUP($B226,[1]RevReqInput!$B$20:$AK$197,F$6,FALSE)</f>
        <v>0</v>
      </c>
      <c r="G226" s="205">
        <f>VLOOKUP($B226,[1]RevReqInput!$B$20:$AK$197,G$6,FALSE)</f>
        <v>0</v>
      </c>
      <c r="H226" s="205">
        <f>VLOOKUP($B226,[1]RevReqInput!$B$20:$AK$197,H$6,FALSE)</f>
        <v>0</v>
      </c>
      <c r="I226" s="205">
        <f>VLOOKUP($B226,[1]RevReqInput!$B$20:$AK$197,I$6,FALSE)</f>
        <v>0</v>
      </c>
      <c r="J226" s="205">
        <f>VLOOKUP($B226,[1]RevReqInput!$B$20:$AK$197,J$6,FALSE)</f>
        <v>0</v>
      </c>
      <c r="K226" s="205">
        <f>VLOOKUP($B226,[1]RevReqInput!$B$20:$AK$197,K$6,FALSE)</f>
        <v>0</v>
      </c>
      <c r="L226" s="205">
        <f>VLOOKUP($B226,[1]RevReqInput!$B$20:$AK$197,L$6,FALSE)</f>
        <v>0</v>
      </c>
      <c r="M226" s="205">
        <f>VLOOKUP($B226,[1]RevReqInput!$B$20:$AK$197,M$6,FALSE)</f>
        <v>0</v>
      </c>
      <c r="N226" s="205">
        <f>VLOOKUP($B226,[1]RevReqInput!$B$20:$AK$197,N$6,FALSE)</f>
        <v>0</v>
      </c>
      <c r="O226" s="205">
        <f>VLOOKUP($B226,[1]RevReqInput!$B$20:$AK$197,O$6,FALSE)</f>
        <v>0</v>
      </c>
      <c r="P226" s="205">
        <f>VLOOKUP($B226,[1]RevReqInput!$B$20:$AK$197,P$6,FALSE)</f>
        <v>0</v>
      </c>
      <c r="Q226" s="205">
        <f>VLOOKUP($B226,[1]RevReqInput!$B$20:$AK$197,Q$6,FALSE)</f>
        <v>0</v>
      </c>
      <c r="R226" s="205">
        <f>VLOOKUP($B226,[1]RevReqInput!$B$20:$AK$197,R$6,FALSE)</f>
        <v>0</v>
      </c>
      <c r="S226" s="205">
        <f>VLOOKUP($B226,[1]RevReqInput!$B$20:$AK$197,S$6,FALSE)</f>
        <v>0</v>
      </c>
      <c r="T226" s="205">
        <f>VLOOKUP($B226,[1]RevReqInput!$B$20:$AK$197,T$6,FALSE)</f>
        <v>0</v>
      </c>
      <c r="U226" s="205">
        <f>VLOOKUP($B226,[1]RevReqInput!$B$20:$AK$197,U$6,FALSE)</f>
        <v>0</v>
      </c>
      <c r="V226" s="205">
        <f>VLOOKUP($B226,[1]RevReqInput!$B$20:$AK$197,V$6,FALSE)</f>
        <v>0</v>
      </c>
      <c r="W226" s="205">
        <f>VLOOKUP($B226,[1]RevReqInput!$B$20:$AK$197,W$6,FALSE)</f>
        <v>0</v>
      </c>
      <c r="X226" s="205">
        <f>VLOOKUP($B226,[1]RevReqInput!$B$20:$AK$197,X$6,FALSE)</f>
        <v>0</v>
      </c>
      <c r="Y226" s="205">
        <f>VLOOKUP($B226,[1]RevReqInput!$B$20:$AK$197,Y$6,FALSE)</f>
        <v>0</v>
      </c>
      <c r="Z226" s="205">
        <f>VLOOKUP($B226,[1]RevReqInput!$B$20:$AK$197,Z$6,FALSE)</f>
        <v>0</v>
      </c>
      <c r="AA226" s="205">
        <f>VLOOKUP($B226,[1]RevReqInput!$B$20:$AK$197,AA$6,FALSE)</f>
        <v>0</v>
      </c>
      <c r="AB226" s="205">
        <f>VLOOKUP($B226,[1]RevReqInput!$B$20:$AK$197,AB$6,FALSE)</f>
        <v>0</v>
      </c>
      <c r="AC226" s="205">
        <f>VLOOKUP($B226,[1]RevReqInput!$B$20:$AK$197,AC$6,FALSE)</f>
        <v>0</v>
      </c>
      <c r="AD226" s="205">
        <f>VLOOKUP($B226,[1]RevReqInput!$B$20:$AK$197,AD$6,FALSE)</f>
        <v>0</v>
      </c>
      <c r="AE226" s="205">
        <f>VLOOKUP($B226,[1]RevReqInput!$B$20:$AK$197,AE$6,FALSE)</f>
        <v>0</v>
      </c>
      <c r="AF226" s="205">
        <f>VLOOKUP($B226,[1]RevReqInput!$B$20:$AK$197,AF$6,FALSE)</f>
        <v>0</v>
      </c>
      <c r="AG226" s="205">
        <f>VLOOKUP($B226,[1]RevReqInput!$B$20:$AK$197,AG$6,FALSE)</f>
        <v>0</v>
      </c>
      <c r="AH226" s="205">
        <f>VLOOKUP($B226,[1]RevReqInput!$B$20:$AK$197,AH$6,FALSE)</f>
        <v>0</v>
      </c>
      <c r="AI226" s="205">
        <f>VLOOKUP($B226,[1]RevReqInput!$B$20:$AK$197,AI$6,FALSE)</f>
        <v>0</v>
      </c>
      <c r="AJ226" s="8">
        <f t="shared" si="99"/>
        <v>0</v>
      </c>
      <c r="AK226" s="8">
        <f t="shared" si="100"/>
        <v>0</v>
      </c>
      <c r="AL226">
        <f t="shared" si="97"/>
        <v>45.2</v>
      </c>
      <c r="AN226" s="8">
        <f>AJ226-RevReqSumR!W226</f>
        <v>0</v>
      </c>
      <c r="AO226" s="8">
        <f t="shared" si="85"/>
        <v>0</v>
      </c>
      <c r="AP226" s="8">
        <f t="shared" si="86"/>
        <v>0</v>
      </c>
      <c r="AQ226" s="8">
        <f t="shared" si="87"/>
        <v>0</v>
      </c>
      <c r="AR226" s="8">
        <f t="shared" si="88"/>
        <v>0</v>
      </c>
      <c r="AS226" s="8">
        <v>0</v>
      </c>
      <c r="AU226" s="8">
        <f t="shared" si="89"/>
        <v>0</v>
      </c>
      <c r="AV226" s="8">
        <f t="shared" si="90"/>
        <v>0</v>
      </c>
      <c r="AW226" s="8">
        <f t="shared" si="91"/>
        <v>0</v>
      </c>
      <c r="AX226" s="8">
        <f t="shared" si="92"/>
        <v>0</v>
      </c>
      <c r="AZ226" s="8">
        <f t="shared" si="101"/>
        <v>0</v>
      </c>
      <c r="BA226" s="8">
        <f t="shared" si="101"/>
        <v>0</v>
      </c>
      <c r="BB226" s="8">
        <f t="shared" si="101"/>
        <v>0</v>
      </c>
      <c r="BC226" s="8">
        <f t="shared" si="93"/>
        <v>0</v>
      </c>
      <c r="BD226" s="8">
        <f t="shared" si="94"/>
        <v>0</v>
      </c>
      <c r="BF226" s="8">
        <f t="shared" si="110"/>
        <v>0</v>
      </c>
      <c r="BG226" s="8">
        <f t="shared" si="111"/>
        <v>0</v>
      </c>
      <c r="BH226" s="8">
        <f t="shared" si="112"/>
        <v>0</v>
      </c>
      <c r="BI226" s="8">
        <f t="shared" si="113"/>
        <v>0</v>
      </c>
      <c r="BJ226" s="8">
        <f t="shared" si="114"/>
        <v>0</v>
      </c>
      <c r="BK226" s="8">
        <f t="shared" si="115"/>
        <v>0</v>
      </c>
      <c r="BL226" s="8">
        <f>BU226*WACC!$H$9/12</f>
        <v>0</v>
      </c>
      <c r="BM226" s="8">
        <f t="shared" si="102"/>
        <v>0</v>
      </c>
      <c r="BN226" s="8">
        <f t="shared" si="103"/>
        <v>0</v>
      </c>
      <c r="BO226" s="8">
        <f t="shared" si="104"/>
        <v>0</v>
      </c>
      <c r="BP226" s="8">
        <f>BU226*WACC!$H$10/12</f>
        <v>0</v>
      </c>
      <c r="BQ226" s="8">
        <f t="shared" si="105"/>
        <v>0</v>
      </c>
      <c r="BR226" s="8"/>
      <c r="BS226" s="8">
        <f t="shared" si="106"/>
        <v>0</v>
      </c>
      <c r="BT226" s="8">
        <f t="shared" si="107"/>
        <v>0</v>
      </c>
      <c r="BU226" s="8">
        <f t="shared" si="108"/>
        <v>0</v>
      </c>
      <c r="BV226" s="8">
        <f>BU226*WACC!$H$11/12</f>
        <v>0</v>
      </c>
      <c r="BW226" s="8">
        <f t="shared" si="109"/>
        <v>0</v>
      </c>
    </row>
    <row r="227" spans="1:75" hidden="1" outlineLevel="1" x14ac:dyDescent="0.2">
      <c r="A227">
        <f t="shared" si="98"/>
        <v>2027</v>
      </c>
      <c r="B227" s="49">
        <v>46388</v>
      </c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8"/>
      <c r="AK227" s="8"/>
      <c r="AL227">
        <f t="shared" si="97"/>
        <v>45.4</v>
      </c>
      <c r="AN227" s="8">
        <f>AJ227-RevReqSumR!W227</f>
        <v>0</v>
      </c>
      <c r="AO227" s="8">
        <f t="shared" ref="AO227:AO261" si="116">Z227</f>
        <v>0</v>
      </c>
      <c r="AP227" s="8">
        <f t="shared" ref="AP227:AP261" si="117">AB227</f>
        <v>0</v>
      </c>
      <c r="AQ227" s="8">
        <f t="shared" ref="AQ227:AQ261" si="118">AC227</f>
        <v>0</v>
      </c>
      <c r="AR227" s="8">
        <f t="shared" ref="AR227:AR261" si="119">P227</f>
        <v>0</v>
      </c>
      <c r="AS227" s="8">
        <v>0</v>
      </c>
      <c r="AU227" s="8">
        <f t="shared" ref="AU227:AU261" si="120">U227</f>
        <v>0</v>
      </c>
      <c r="AV227" s="8">
        <f t="shared" ref="AV227:AV261" si="121">O227</f>
        <v>0</v>
      </c>
      <c r="AW227" s="8">
        <f t="shared" ref="AW227:AW261" si="122">AQ227+AR227+AS227+AT227+AU227+AV227</f>
        <v>0</v>
      </c>
      <c r="AX227" s="8">
        <f t="shared" ref="AX227:AX261" si="123">AF227</f>
        <v>0</v>
      </c>
      <c r="AZ227" s="8">
        <f t="shared" si="101"/>
        <v>0</v>
      </c>
      <c r="BA227" s="8">
        <f t="shared" si="101"/>
        <v>0</v>
      </c>
      <c r="BB227" s="8">
        <f t="shared" si="101"/>
        <v>0</v>
      </c>
      <c r="BC227" s="8">
        <f t="shared" ref="BC227:BC261" si="124">AX227+AZ227+BA227+BB227</f>
        <v>0</v>
      </c>
      <c r="BD227" s="8">
        <f t="shared" si="94"/>
        <v>0</v>
      </c>
      <c r="BF227" s="8">
        <f t="shared" si="110"/>
        <v>0</v>
      </c>
      <c r="BG227" s="8">
        <f t="shared" si="111"/>
        <v>0</v>
      </c>
      <c r="BH227" s="8">
        <f t="shared" si="112"/>
        <v>0</v>
      </c>
      <c r="BI227" s="8">
        <f t="shared" si="113"/>
        <v>0</v>
      </c>
      <c r="BJ227" s="8">
        <f t="shared" si="114"/>
        <v>0</v>
      </c>
      <c r="BK227" s="8">
        <f t="shared" si="115"/>
        <v>0</v>
      </c>
      <c r="BL227" s="8">
        <f>BU227*WACC!$H$9/12</f>
        <v>0</v>
      </c>
      <c r="BM227" s="8">
        <f t="shared" si="102"/>
        <v>0</v>
      </c>
      <c r="BN227" s="8">
        <f t="shared" si="103"/>
        <v>0</v>
      </c>
      <c r="BO227" s="8">
        <f t="shared" si="104"/>
        <v>0</v>
      </c>
      <c r="BP227" s="8">
        <f>BU227*WACC!$H$10/12</f>
        <v>0</v>
      </c>
      <c r="BQ227" s="8">
        <f t="shared" si="105"/>
        <v>0</v>
      </c>
      <c r="BR227" s="8"/>
      <c r="BS227" s="8">
        <f t="shared" si="106"/>
        <v>0</v>
      </c>
      <c r="BT227" s="8">
        <f t="shared" si="107"/>
        <v>0</v>
      </c>
      <c r="BU227" s="8">
        <f t="shared" si="108"/>
        <v>0</v>
      </c>
      <c r="BV227" s="8">
        <f>BU227*WACC!$H$11/12</f>
        <v>0</v>
      </c>
      <c r="BW227" s="8">
        <f t="shared" si="109"/>
        <v>0</v>
      </c>
    </row>
    <row r="228" spans="1:75" hidden="1" outlineLevel="1" x14ac:dyDescent="0.2">
      <c r="A228">
        <f t="shared" si="98"/>
        <v>2027</v>
      </c>
      <c r="B228" s="49">
        <v>46419</v>
      </c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8"/>
      <c r="AK228" s="8"/>
      <c r="AL228">
        <f t="shared" si="97"/>
        <v>45.6</v>
      </c>
      <c r="AN228" s="8">
        <f>AJ228-RevReqSumR!W228</f>
        <v>0</v>
      </c>
      <c r="AO228" s="8">
        <f t="shared" si="116"/>
        <v>0</v>
      </c>
      <c r="AP228" s="8">
        <f t="shared" si="117"/>
        <v>0</v>
      </c>
      <c r="AQ228" s="8">
        <f t="shared" si="118"/>
        <v>0</v>
      </c>
      <c r="AR228" s="8">
        <f t="shared" si="119"/>
        <v>0</v>
      </c>
      <c r="AS228" s="8">
        <v>0</v>
      </c>
      <c r="AU228" s="8">
        <f t="shared" si="120"/>
        <v>0</v>
      </c>
      <c r="AV228" s="8">
        <f t="shared" si="121"/>
        <v>0</v>
      </c>
      <c r="AW228" s="8">
        <f t="shared" si="122"/>
        <v>0</v>
      </c>
      <c r="AX228" s="8">
        <f t="shared" si="123"/>
        <v>0</v>
      </c>
      <c r="AZ228" s="8">
        <f t="shared" si="101"/>
        <v>0</v>
      </c>
      <c r="BA228" s="8">
        <f t="shared" si="101"/>
        <v>0</v>
      </c>
      <c r="BB228" s="8">
        <f t="shared" si="101"/>
        <v>0</v>
      </c>
      <c r="BC228" s="8">
        <f t="shared" si="124"/>
        <v>0</v>
      </c>
      <c r="BD228" s="8">
        <f t="shared" ref="BD228:BD262" si="125">AW228-BC228</f>
        <v>0</v>
      </c>
      <c r="BF228" s="8">
        <f t="shared" si="110"/>
        <v>0</v>
      </c>
      <c r="BG228" s="8">
        <f t="shared" si="111"/>
        <v>0</v>
      </c>
      <c r="BH228" s="8">
        <f t="shared" si="112"/>
        <v>0</v>
      </c>
      <c r="BI228" s="8">
        <f t="shared" si="113"/>
        <v>0</v>
      </c>
      <c r="BJ228" s="8">
        <f t="shared" si="114"/>
        <v>0</v>
      </c>
      <c r="BK228" s="8">
        <f t="shared" si="115"/>
        <v>0</v>
      </c>
      <c r="BL228" s="8">
        <f>BU228*WACC!$H$9/12</f>
        <v>0</v>
      </c>
      <c r="BM228" s="8">
        <f t="shared" si="102"/>
        <v>0</v>
      </c>
      <c r="BN228" s="8">
        <f t="shared" si="103"/>
        <v>0</v>
      </c>
      <c r="BO228" s="8">
        <f t="shared" si="104"/>
        <v>0</v>
      </c>
      <c r="BP228" s="8">
        <f>BU228*WACC!$H$10/12</f>
        <v>0</v>
      </c>
      <c r="BQ228" s="8">
        <f t="shared" si="105"/>
        <v>0</v>
      </c>
      <c r="BR228" s="8"/>
      <c r="BS228" s="8">
        <f t="shared" si="106"/>
        <v>0</v>
      </c>
      <c r="BT228" s="8">
        <f t="shared" si="107"/>
        <v>0</v>
      </c>
      <c r="BU228" s="8">
        <f t="shared" si="108"/>
        <v>0</v>
      </c>
      <c r="BV228" s="8">
        <f>BU228*WACC!$H$11/12</f>
        <v>0</v>
      </c>
      <c r="BW228" s="8">
        <f t="shared" si="109"/>
        <v>0</v>
      </c>
    </row>
    <row r="229" spans="1:75" hidden="1" outlineLevel="1" x14ac:dyDescent="0.2">
      <c r="A229">
        <f t="shared" si="98"/>
        <v>2027</v>
      </c>
      <c r="B229" s="49">
        <v>46447</v>
      </c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8"/>
      <c r="AK229" s="8"/>
      <c r="AL229">
        <f t="shared" si="97"/>
        <v>45.8</v>
      </c>
      <c r="AN229" s="8">
        <f>AJ229-RevReqSumR!W229</f>
        <v>0</v>
      </c>
      <c r="AO229" s="8">
        <f t="shared" si="116"/>
        <v>0</v>
      </c>
      <c r="AP229" s="8">
        <f t="shared" si="117"/>
        <v>0</v>
      </c>
      <c r="AQ229" s="8">
        <f t="shared" si="118"/>
        <v>0</v>
      </c>
      <c r="AR229" s="8">
        <f t="shared" si="119"/>
        <v>0</v>
      </c>
      <c r="AS229" s="8">
        <v>0</v>
      </c>
      <c r="AU229" s="8">
        <f t="shared" si="120"/>
        <v>0</v>
      </c>
      <c r="AV229" s="8">
        <f t="shared" si="121"/>
        <v>0</v>
      </c>
      <c r="AW229" s="8">
        <f t="shared" si="122"/>
        <v>0</v>
      </c>
      <c r="AX229" s="8">
        <f t="shared" si="123"/>
        <v>0</v>
      </c>
      <c r="AZ229" s="8">
        <f t="shared" si="101"/>
        <v>0</v>
      </c>
      <c r="BA229" s="8">
        <f t="shared" si="101"/>
        <v>0</v>
      </c>
      <c r="BB229" s="8">
        <f t="shared" si="101"/>
        <v>0</v>
      </c>
      <c r="BC229" s="8">
        <f t="shared" si="124"/>
        <v>0</v>
      </c>
      <c r="BD229" s="8">
        <f t="shared" si="125"/>
        <v>0</v>
      </c>
      <c r="BF229" s="8">
        <f t="shared" si="110"/>
        <v>0</v>
      </c>
      <c r="BG229" s="8">
        <f t="shared" si="111"/>
        <v>0</v>
      </c>
      <c r="BH229" s="8">
        <f t="shared" si="112"/>
        <v>0</v>
      </c>
      <c r="BI229" s="8">
        <f t="shared" si="113"/>
        <v>0</v>
      </c>
      <c r="BJ229" s="8">
        <f t="shared" si="114"/>
        <v>0</v>
      </c>
      <c r="BK229" s="8">
        <f t="shared" si="115"/>
        <v>0</v>
      </c>
      <c r="BL229" s="8">
        <f>BU229*WACC!$H$9/12</f>
        <v>0</v>
      </c>
      <c r="BM229" s="8">
        <f t="shared" si="102"/>
        <v>0</v>
      </c>
      <c r="BN229" s="8">
        <f t="shared" si="103"/>
        <v>0</v>
      </c>
      <c r="BO229" s="8">
        <f t="shared" si="104"/>
        <v>0</v>
      </c>
      <c r="BP229" s="8">
        <f>BU229*WACC!$H$10/12</f>
        <v>0</v>
      </c>
      <c r="BQ229" s="8">
        <f t="shared" si="105"/>
        <v>0</v>
      </c>
      <c r="BR229" s="8"/>
      <c r="BS229" s="8">
        <f t="shared" si="106"/>
        <v>0</v>
      </c>
      <c r="BT229" s="8">
        <f t="shared" si="107"/>
        <v>0</v>
      </c>
      <c r="BU229" s="8">
        <f t="shared" si="108"/>
        <v>0</v>
      </c>
      <c r="BV229" s="8">
        <f>BU229*WACC!$H$11/12</f>
        <v>0</v>
      </c>
      <c r="BW229" s="8">
        <f t="shared" si="109"/>
        <v>0</v>
      </c>
    </row>
    <row r="230" spans="1:75" hidden="1" outlineLevel="1" x14ac:dyDescent="0.2">
      <c r="A230">
        <f t="shared" si="98"/>
        <v>2027</v>
      </c>
      <c r="B230" s="49">
        <v>46478</v>
      </c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8"/>
      <c r="AK230" s="8"/>
      <c r="AL230">
        <f t="shared" si="97"/>
        <v>46</v>
      </c>
      <c r="AN230" s="8">
        <f>AJ230-RevReqSumR!W230</f>
        <v>0</v>
      </c>
      <c r="AO230" s="8">
        <f t="shared" si="116"/>
        <v>0</v>
      </c>
      <c r="AP230" s="8">
        <f t="shared" si="117"/>
        <v>0</v>
      </c>
      <c r="AQ230" s="8">
        <f t="shared" si="118"/>
        <v>0</v>
      </c>
      <c r="AR230" s="8">
        <f t="shared" si="119"/>
        <v>0</v>
      </c>
      <c r="AS230" s="8">
        <v>0</v>
      </c>
      <c r="AU230" s="8">
        <f t="shared" si="120"/>
        <v>0</v>
      </c>
      <c r="AV230" s="8">
        <f t="shared" si="121"/>
        <v>0</v>
      </c>
      <c r="AW230" s="8">
        <f t="shared" si="122"/>
        <v>0</v>
      </c>
      <c r="AX230" s="8">
        <f t="shared" si="123"/>
        <v>0</v>
      </c>
      <c r="AZ230" s="8">
        <f t="shared" si="101"/>
        <v>0</v>
      </c>
      <c r="BA230" s="8">
        <f t="shared" si="101"/>
        <v>0</v>
      </c>
      <c r="BB230" s="8">
        <f t="shared" si="101"/>
        <v>0</v>
      </c>
      <c r="BC230" s="8">
        <f t="shared" si="124"/>
        <v>0</v>
      </c>
      <c r="BD230" s="8">
        <f t="shared" si="125"/>
        <v>0</v>
      </c>
      <c r="BF230" s="8">
        <f t="shared" si="110"/>
        <v>0</v>
      </c>
      <c r="BG230" s="8">
        <f t="shared" si="111"/>
        <v>0</v>
      </c>
      <c r="BH230" s="8">
        <f t="shared" si="112"/>
        <v>0</v>
      </c>
      <c r="BI230" s="8">
        <f t="shared" si="113"/>
        <v>0</v>
      </c>
      <c r="BJ230" s="8">
        <f t="shared" si="114"/>
        <v>0</v>
      </c>
      <c r="BK230" s="8">
        <f t="shared" si="115"/>
        <v>0</v>
      </c>
      <c r="BL230" s="8">
        <f>BU230*WACC!$H$9/12</f>
        <v>0</v>
      </c>
      <c r="BM230" s="8">
        <f t="shared" si="102"/>
        <v>0</v>
      </c>
      <c r="BN230" s="8">
        <f t="shared" si="103"/>
        <v>0</v>
      </c>
      <c r="BO230" s="8">
        <f t="shared" si="104"/>
        <v>0</v>
      </c>
      <c r="BP230" s="8">
        <f>BU230*WACC!$H$10/12</f>
        <v>0</v>
      </c>
      <c r="BQ230" s="8">
        <f t="shared" si="105"/>
        <v>0</v>
      </c>
      <c r="BR230" s="8"/>
      <c r="BS230" s="8">
        <f t="shared" si="106"/>
        <v>0</v>
      </c>
      <c r="BT230" s="8">
        <f t="shared" si="107"/>
        <v>0</v>
      </c>
      <c r="BU230" s="8">
        <f t="shared" si="108"/>
        <v>0</v>
      </c>
      <c r="BV230" s="8">
        <f>BU230*WACC!$H$11/12</f>
        <v>0</v>
      </c>
      <c r="BW230" s="8">
        <f t="shared" si="109"/>
        <v>0</v>
      </c>
    </row>
    <row r="231" spans="1:75" hidden="1" outlineLevel="1" x14ac:dyDescent="0.2">
      <c r="A231">
        <f t="shared" si="98"/>
        <v>2027</v>
      </c>
      <c r="B231" s="49">
        <v>46508</v>
      </c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8"/>
      <c r="AK231" s="8"/>
      <c r="AL231">
        <f t="shared" si="97"/>
        <v>46.2</v>
      </c>
      <c r="AN231" s="8">
        <f>AJ231-RevReqSumR!W231</f>
        <v>0</v>
      </c>
      <c r="AO231" s="8">
        <f t="shared" si="116"/>
        <v>0</v>
      </c>
      <c r="AP231" s="8">
        <f t="shared" si="117"/>
        <v>0</v>
      </c>
      <c r="AQ231" s="8">
        <f t="shared" si="118"/>
        <v>0</v>
      </c>
      <c r="AR231" s="8">
        <f t="shared" si="119"/>
        <v>0</v>
      </c>
      <c r="AS231" s="8">
        <v>0</v>
      </c>
      <c r="AU231" s="8">
        <f t="shared" si="120"/>
        <v>0</v>
      </c>
      <c r="AV231" s="8">
        <f t="shared" si="121"/>
        <v>0</v>
      </c>
      <c r="AW231" s="8">
        <f t="shared" si="122"/>
        <v>0</v>
      </c>
      <c r="AX231" s="8">
        <f t="shared" si="123"/>
        <v>0</v>
      </c>
      <c r="AZ231" s="8">
        <f t="shared" si="101"/>
        <v>0</v>
      </c>
      <c r="BA231" s="8">
        <f t="shared" si="101"/>
        <v>0</v>
      </c>
      <c r="BB231" s="8">
        <f t="shared" si="101"/>
        <v>0</v>
      </c>
      <c r="BC231" s="8">
        <f t="shared" si="124"/>
        <v>0</v>
      </c>
      <c r="BD231" s="8">
        <f t="shared" si="125"/>
        <v>0</v>
      </c>
      <c r="BF231" s="8">
        <f t="shared" si="110"/>
        <v>0</v>
      </c>
      <c r="BG231" s="8">
        <f t="shared" si="111"/>
        <v>0</v>
      </c>
      <c r="BH231" s="8">
        <f t="shared" si="112"/>
        <v>0</v>
      </c>
      <c r="BI231" s="8">
        <f t="shared" si="113"/>
        <v>0</v>
      </c>
      <c r="BJ231" s="8">
        <f t="shared" si="114"/>
        <v>0</v>
      </c>
      <c r="BK231" s="8">
        <f t="shared" si="115"/>
        <v>0</v>
      </c>
      <c r="BL231" s="8">
        <f>BU231*WACC!$H$9/12</f>
        <v>0</v>
      </c>
      <c r="BM231" s="8">
        <f t="shared" si="102"/>
        <v>0</v>
      </c>
      <c r="BN231" s="8">
        <f t="shared" si="103"/>
        <v>0</v>
      </c>
      <c r="BO231" s="8">
        <f t="shared" si="104"/>
        <v>0</v>
      </c>
      <c r="BP231" s="8">
        <f>BU231*WACC!$H$10/12</f>
        <v>0</v>
      </c>
      <c r="BQ231" s="8">
        <f t="shared" si="105"/>
        <v>0</v>
      </c>
      <c r="BR231" s="8"/>
      <c r="BS231" s="8">
        <f t="shared" si="106"/>
        <v>0</v>
      </c>
      <c r="BT231" s="8">
        <f t="shared" si="107"/>
        <v>0</v>
      </c>
      <c r="BU231" s="8">
        <f t="shared" si="108"/>
        <v>0</v>
      </c>
      <c r="BV231" s="8">
        <f>BU231*WACC!$H$11/12</f>
        <v>0</v>
      </c>
      <c r="BW231" s="8">
        <f t="shared" si="109"/>
        <v>0</v>
      </c>
    </row>
    <row r="232" spans="1:75" hidden="1" outlineLevel="1" x14ac:dyDescent="0.2">
      <c r="A232">
        <f t="shared" si="98"/>
        <v>2027</v>
      </c>
      <c r="B232" s="49">
        <v>46539</v>
      </c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8"/>
      <c r="AK232" s="8"/>
      <c r="AL232">
        <f t="shared" si="97"/>
        <v>46.4</v>
      </c>
      <c r="AN232" s="8">
        <f>AJ232-RevReqSumR!W232</f>
        <v>0</v>
      </c>
      <c r="AO232" s="8">
        <f t="shared" si="116"/>
        <v>0</v>
      </c>
      <c r="AP232" s="8">
        <f t="shared" si="117"/>
        <v>0</v>
      </c>
      <c r="AQ232" s="8">
        <f t="shared" si="118"/>
        <v>0</v>
      </c>
      <c r="AR232" s="8">
        <f t="shared" si="119"/>
        <v>0</v>
      </c>
      <c r="AS232" s="8">
        <v>0</v>
      </c>
      <c r="AU232" s="8">
        <f t="shared" si="120"/>
        <v>0</v>
      </c>
      <c r="AV232" s="8">
        <f t="shared" si="121"/>
        <v>0</v>
      </c>
      <c r="AW232" s="8">
        <f t="shared" si="122"/>
        <v>0</v>
      </c>
      <c r="AX232" s="8">
        <f t="shared" si="123"/>
        <v>0</v>
      </c>
      <c r="AZ232" s="8">
        <f t="shared" si="101"/>
        <v>0</v>
      </c>
      <c r="BA232" s="8">
        <f t="shared" si="101"/>
        <v>0</v>
      </c>
      <c r="BB232" s="8">
        <f t="shared" si="101"/>
        <v>0</v>
      </c>
      <c r="BC232" s="8">
        <f t="shared" si="124"/>
        <v>0</v>
      </c>
      <c r="BD232" s="8">
        <f t="shared" si="125"/>
        <v>0</v>
      </c>
      <c r="BF232" s="8">
        <f t="shared" si="110"/>
        <v>0</v>
      </c>
      <c r="BG232" s="8">
        <f t="shared" si="111"/>
        <v>0</v>
      </c>
      <c r="BH232" s="8">
        <f t="shared" si="112"/>
        <v>0</v>
      </c>
      <c r="BI232" s="8">
        <f t="shared" si="113"/>
        <v>0</v>
      </c>
      <c r="BJ232" s="8">
        <f t="shared" si="114"/>
        <v>0</v>
      </c>
      <c r="BK232" s="8">
        <f t="shared" si="115"/>
        <v>0</v>
      </c>
      <c r="BL232" s="8">
        <f>BU232*WACC!$H$9/12</f>
        <v>0</v>
      </c>
      <c r="BM232" s="8">
        <f t="shared" si="102"/>
        <v>0</v>
      </c>
      <c r="BN232" s="8">
        <f t="shared" si="103"/>
        <v>0</v>
      </c>
      <c r="BO232" s="8">
        <f t="shared" si="104"/>
        <v>0</v>
      </c>
      <c r="BP232" s="8">
        <f>BU232*WACC!$H$10/12</f>
        <v>0</v>
      </c>
      <c r="BQ232" s="8">
        <f t="shared" si="105"/>
        <v>0</v>
      </c>
      <c r="BR232" s="8"/>
      <c r="BS232" s="8">
        <f t="shared" si="106"/>
        <v>0</v>
      </c>
      <c r="BT232" s="8">
        <f t="shared" si="107"/>
        <v>0</v>
      </c>
      <c r="BU232" s="8">
        <f t="shared" si="108"/>
        <v>0</v>
      </c>
      <c r="BV232" s="8">
        <f>BU232*WACC!$H$11/12</f>
        <v>0</v>
      </c>
      <c r="BW232" s="8">
        <f t="shared" si="109"/>
        <v>0</v>
      </c>
    </row>
    <row r="233" spans="1:75" hidden="1" outlineLevel="1" x14ac:dyDescent="0.2">
      <c r="A233">
        <f t="shared" si="98"/>
        <v>2027</v>
      </c>
      <c r="B233" s="49">
        <v>46569</v>
      </c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8"/>
      <c r="AK233" s="8"/>
      <c r="AL233">
        <f t="shared" si="97"/>
        <v>46.6</v>
      </c>
      <c r="AN233" s="8">
        <f>AJ233-RevReqSumR!W233</f>
        <v>0</v>
      </c>
      <c r="AO233" s="8">
        <f t="shared" si="116"/>
        <v>0</v>
      </c>
      <c r="AP233" s="8">
        <f t="shared" si="117"/>
        <v>0</v>
      </c>
      <c r="AQ233" s="8">
        <f t="shared" si="118"/>
        <v>0</v>
      </c>
      <c r="AR233" s="8">
        <f t="shared" si="119"/>
        <v>0</v>
      </c>
      <c r="AS233" s="8">
        <v>0</v>
      </c>
      <c r="AU233" s="8">
        <f t="shared" si="120"/>
        <v>0</v>
      </c>
      <c r="AV233" s="8">
        <f t="shared" si="121"/>
        <v>0</v>
      </c>
      <c r="AW233" s="8">
        <f t="shared" si="122"/>
        <v>0</v>
      </c>
      <c r="AX233" s="8">
        <f t="shared" si="123"/>
        <v>0</v>
      </c>
      <c r="AZ233" s="8">
        <f t="shared" si="101"/>
        <v>0</v>
      </c>
      <c r="BA233" s="8">
        <f t="shared" si="101"/>
        <v>0</v>
      </c>
      <c r="BB233" s="8">
        <f t="shared" si="101"/>
        <v>0</v>
      </c>
      <c r="BC233" s="8">
        <f t="shared" si="124"/>
        <v>0</v>
      </c>
      <c r="BD233" s="8">
        <f t="shared" si="125"/>
        <v>0</v>
      </c>
      <c r="BF233" s="8">
        <f t="shared" si="110"/>
        <v>0</v>
      </c>
      <c r="BG233" s="8">
        <f t="shared" si="111"/>
        <v>0</v>
      </c>
      <c r="BH233" s="8">
        <f t="shared" si="112"/>
        <v>0</v>
      </c>
      <c r="BI233" s="8">
        <f t="shared" si="113"/>
        <v>0</v>
      </c>
      <c r="BJ233" s="8">
        <f t="shared" si="114"/>
        <v>0</v>
      </c>
      <c r="BK233" s="8">
        <f t="shared" si="115"/>
        <v>0</v>
      </c>
      <c r="BL233" s="8">
        <f>BU233*WACC!$H$9/12</f>
        <v>0</v>
      </c>
      <c r="BM233" s="8">
        <f t="shared" si="102"/>
        <v>0</v>
      </c>
      <c r="BN233" s="8">
        <f t="shared" si="103"/>
        <v>0</v>
      </c>
      <c r="BO233" s="8">
        <f t="shared" si="104"/>
        <v>0</v>
      </c>
      <c r="BP233" s="8">
        <f>BU233*WACC!$H$10/12</f>
        <v>0</v>
      </c>
      <c r="BQ233" s="8">
        <f t="shared" si="105"/>
        <v>0</v>
      </c>
      <c r="BR233" s="8"/>
      <c r="BS233" s="8">
        <f t="shared" si="106"/>
        <v>0</v>
      </c>
      <c r="BT233" s="8">
        <f t="shared" si="107"/>
        <v>0</v>
      </c>
      <c r="BU233" s="8">
        <f t="shared" si="108"/>
        <v>0</v>
      </c>
      <c r="BV233" s="8">
        <f>BU233*WACC!$H$11/12</f>
        <v>0</v>
      </c>
      <c r="BW233" s="8">
        <f t="shared" si="109"/>
        <v>0</v>
      </c>
    </row>
    <row r="234" spans="1:75" hidden="1" outlineLevel="1" x14ac:dyDescent="0.2">
      <c r="A234">
        <f t="shared" si="98"/>
        <v>2027</v>
      </c>
      <c r="B234" s="49">
        <v>46600</v>
      </c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8"/>
      <c r="AK234" s="8"/>
      <c r="AL234">
        <f t="shared" si="97"/>
        <v>46.8</v>
      </c>
      <c r="AN234" s="8">
        <f>AJ234-RevReqSumR!W234</f>
        <v>0</v>
      </c>
      <c r="AO234" s="8">
        <f t="shared" si="116"/>
        <v>0</v>
      </c>
      <c r="AP234" s="8">
        <f t="shared" si="117"/>
        <v>0</v>
      </c>
      <c r="AQ234" s="8">
        <f t="shared" si="118"/>
        <v>0</v>
      </c>
      <c r="AR234" s="8">
        <f t="shared" si="119"/>
        <v>0</v>
      </c>
      <c r="AS234" s="8">
        <v>0</v>
      </c>
      <c r="AU234" s="8">
        <f t="shared" si="120"/>
        <v>0</v>
      </c>
      <c r="AV234" s="8">
        <f t="shared" si="121"/>
        <v>0</v>
      </c>
      <c r="AW234" s="8">
        <f t="shared" si="122"/>
        <v>0</v>
      </c>
      <c r="AX234" s="8">
        <f t="shared" si="123"/>
        <v>0</v>
      </c>
      <c r="AZ234" s="8">
        <f t="shared" si="101"/>
        <v>0</v>
      </c>
      <c r="BA234" s="8">
        <f t="shared" si="101"/>
        <v>0</v>
      </c>
      <c r="BB234" s="8">
        <f t="shared" si="101"/>
        <v>0</v>
      </c>
      <c r="BC234" s="8">
        <f t="shared" si="124"/>
        <v>0</v>
      </c>
      <c r="BD234" s="8">
        <f t="shared" si="125"/>
        <v>0</v>
      </c>
      <c r="BF234" s="8">
        <f t="shared" si="110"/>
        <v>0</v>
      </c>
      <c r="BG234" s="8">
        <f t="shared" si="111"/>
        <v>0</v>
      </c>
      <c r="BH234" s="8">
        <f t="shared" si="112"/>
        <v>0</v>
      </c>
      <c r="BI234" s="8">
        <f t="shared" si="113"/>
        <v>0</v>
      </c>
      <c r="BJ234" s="8">
        <f t="shared" si="114"/>
        <v>0</v>
      </c>
      <c r="BK234" s="8">
        <f t="shared" si="115"/>
        <v>0</v>
      </c>
      <c r="BL234" s="8">
        <f>BU234*WACC!$H$9/12</f>
        <v>0</v>
      </c>
      <c r="BM234" s="8">
        <f t="shared" si="102"/>
        <v>0</v>
      </c>
      <c r="BN234" s="8">
        <f t="shared" si="103"/>
        <v>0</v>
      </c>
      <c r="BO234" s="8">
        <f t="shared" si="104"/>
        <v>0</v>
      </c>
      <c r="BP234" s="8">
        <f>BU234*WACC!$H$10/12</f>
        <v>0</v>
      </c>
      <c r="BQ234" s="8">
        <f t="shared" si="105"/>
        <v>0</v>
      </c>
      <c r="BR234" s="8"/>
      <c r="BS234" s="8">
        <f t="shared" si="106"/>
        <v>0</v>
      </c>
      <c r="BT234" s="8">
        <f t="shared" si="107"/>
        <v>0</v>
      </c>
      <c r="BU234" s="8">
        <f t="shared" si="108"/>
        <v>0</v>
      </c>
      <c r="BV234" s="8">
        <f>BU234*WACC!$H$11/12</f>
        <v>0</v>
      </c>
      <c r="BW234" s="8">
        <f t="shared" si="109"/>
        <v>0</v>
      </c>
    </row>
    <row r="235" spans="1:75" hidden="1" outlineLevel="1" x14ac:dyDescent="0.2">
      <c r="A235">
        <f t="shared" si="98"/>
        <v>2027</v>
      </c>
      <c r="B235" s="49">
        <v>46631</v>
      </c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8"/>
      <c r="AK235" s="8"/>
      <c r="AL235">
        <f t="shared" si="97"/>
        <v>47</v>
      </c>
      <c r="AN235" s="8">
        <f>AJ235-RevReqSumR!W235</f>
        <v>0</v>
      </c>
      <c r="AO235" s="8">
        <f t="shared" si="116"/>
        <v>0</v>
      </c>
      <c r="AP235" s="8">
        <f t="shared" si="117"/>
        <v>0</v>
      </c>
      <c r="AQ235" s="8">
        <f t="shared" si="118"/>
        <v>0</v>
      </c>
      <c r="AR235" s="8">
        <f t="shared" si="119"/>
        <v>0</v>
      </c>
      <c r="AS235" s="8">
        <v>0</v>
      </c>
      <c r="AU235" s="8">
        <f t="shared" si="120"/>
        <v>0</v>
      </c>
      <c r="AV235" s="8">
        <f t="shared" si="121"/>
        <v>0</v>
      </c>
      <c r="AW235" s="8">
        <f t="shared" si="122"/>
        <v>0</v>
      </c>
      <c r="AX235" s="8">
        <f t="shared" si="123"/>
        <v>0</v>
      </c>
      <c r="AZ235" s="8">
        <f t="shared" ref="AZ235:BB254" si="126">($AW235-$AX235)*AZ$5</f>
        <v>0</v>
      </c>
      <c r="BA235" s="8">
        <f t="shared" si="126"/>
        <v>0</v>
      </c>
      <c r="BB235" s="8">
        <f t="shared" si="126"/>
        <v>0</v>
      </c>
      <c r="BC235" s="8">
        <f t="shared" si="124"/>
        <v>0</v>
      </c>
      <c r="BD235" s="8">
        <f t="shared" si="125"/>
        <v>0</v>
      </c>
      <c r="BF235" s="8">
        <f t="shared" si="110"/>
        <v>0</v>
      </c>
      <c r="BG235" s="8">
        <f t="shared" si="111"/>
        <v>0</v>
      </c>
      <c r="BH235" s="8">
        <f t="shared" si="112"/>
        <v>0</v>
      </c>
      <c r="BI235" s="8">
        <f t="shared" si="113"/>
        <v>0</v>
      </c>
      <c r="BJ235" s="8">
        <f t="shared" si="114"/>
        <v>0</v>
      </c>
      <c r="BK235" s="8">
        <f t="shared" si="115"/>
        <v>0</v>
      </c>
      <c r="BL235" s="8">
        <f>BU235*WACC!$H$9/12</f>
        <v>0</v>
      </c>
      <c r="BM235" s="8">
        <f t="shared" si="102"/>
        <v>0</v>
      </c>
      <c r="BN235" s="8">
        <f t="shared" si="103"/>
        <v>0</v>
      </c>
      <c r="BO235" s="8">
        <f t="shared" si="104"/>
        <v>0</v>
      </c>
      <c r="BP235" s="8">
        <f>BU235*WACC!$H$10/12</f>
        <v>0</v>
      </c>
      <c r="BQ235" s="8">
        <f t="shared" si="105"/>
        <v>0</v>
      </c>
      <c r="BR235" s="8"/>
      <c r="BS235" s="8">
        <f t="shared" si="106"/>
        <v>0</v>
      </c>
      <c r="BT235" s="8">
        <f t="shared" si="107"/>
        <v>0</v>
      </c>
      <c r="BU235" s="8">
        <f t="shared" si="108"/>
        <v>0</v>
      </c>
      <c r="BV235" s="8">
        <f>BU235*WACC!$H$11/12</f>
        <v>0</v>
      </c>
      <c r="BW235" s="8">
        <f t="shared" si="109"/>
        <v>0</v>
      </c>
    </row>
    <row r="236" spans="1:75" hidden="1" outlineLevel="1" x14ac:dyDescent="0.2">
      <c r="A236">
        <f t="shared" si="98"/>
        <v>2027</v>
      </c>
      <c r="B236" s="49">
        <v>46661</v>
      </c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8"/>
      <c r="AK236" s="8"/>
      <c r="AL236">
        <f t="shared" si="97"/>
        <v>47.2</v>
      </c>
      <c r="AN236" s="8">
        <f>AJ236-RevReqSumR!W236</f>
        <v>0</v>
      </c>
      <c r="AO236" s="8">
        <f t="shared" si="116"/>
        <v>0</v>
      </c>
      <c r="AP236" s="8">
        <f t="shared" si="117"/>
        <v>0</v>
      </c>
      <c r="AQ236" s="8">
        <f t="shared" si="118"/>
        <v>0</v>
      </c>
      <c r="AR236" s="8">
        <f t="shared" si="119"/>
        <v>0</v>
      </c>
      <c r="AS236" s="8">
        <v>0</v>
      </c>
      <c r="AU236" s="8">
        <f t="shared" si="120"/>
        <v>0</v>
      </c>
      <c r="AV236" s="8">
        <f t="shared" si="121"/>
        <v>0</v>
      </c>
      <c r="AW236" s="8">
        <f t="shared" si="122"/>
        <v>0</v>
      </c>
      <c r="AX236" s="8">
        <f t="shared" si="123"/>
        <v>0</v>
      </c>
      <c r="AZ236" s="8">
        <f t="shared" si="126"/>
        <v>0</v>
      </c>
      <c r="BA236" s="8">
        <f t="shared" si="126"/>
        <v>0</v>
      </c>
      <c r="BB236" s="8">
        <f t="shared" si="126"/>
        <v>0</v>
      </c>
      <c r="BC236" s="8">
        <f t="shared" si="124"/>
        <v>0</v>
      </c>
      <c r="BD236" s="8">
        <f t="shared" si="125"/>
        <v>0</v>
      </c>
      <c r="BF236" s="8">
        <f t="shared" si="110"/>
        <v>0</v>
      </c>
      <c r="BG236" s="8">
        <f t="shared" si="111"/>
        <v>0</v>
      </c>
      <c r="BH236" s="8">
        <f t="shared" si="112"/>
        <v>0</v>
      </c>
      <c r="BI236" s="8">
        <f t="shared" si="113"/>
        <v>0</v>
      </c>
      <c r="BJ236" s="8">
        <f t="shared" si="114"/>
        <v>0</v>
      </c>
      <c r="BK236" s="8">
        <f t="shared" si="115"/>
        <v>0</v>
      </c>
      <c r="BL236" s="8">
        <f>BU236*WACC!$H$9/12</f>
        <v>0</v>
      </c>
      <c r="BM236" s="8">
        <f t="shared" si="102"/>
        <v>0</v>
      </c>
      <c r="BN236" s="8">
        <f t="shared" si="103"/>
        <v>0</v>
      </c>
      <c r="BO236" s="8">
        <f t="shared" si="104"/>
        <v>0</v>
      </c>
      <c r="BP236" s="8">
        <f>BU236*WACC!$H$10/12</f>
        <v>0</v>
      </c>
      <c r="BQ236" s="8">
        <f t="shared" si="105"/>
        <v>0</v>
      </c>
      <c r="BR236" s="8"/>
      <c r="BS236" s="8">
        <f t="shared" si="106"/>
        <v>0</v>
      </c>
      <c r="BT236" s="8">
        <f t="shared" si="107"/>
        <v>0</v>
      </c>
      <c r="BU236" s="8">
        <f t="shared" si="108"/>
        <v>0</v>
      </c>
      <c r="BV236" s="8">
        <f>BU236*WACC!$H$11/12</f>
        <v>0</v>
      </c>
      <c r="BW236" s="8">
        <f t="shared" si="109"/>
        <v>0</v>
      </c>
    </row>
    <row r="237" spans="1:75" hidden="1" outlineLevel="1" x14ac:dyDescent="0.2">
      <c r="A237">
        <f t="shared" si="98"/>
        <v>2027</v>
      </c>
      <c r="B237" s="49">
        <v>46692</v>
      </c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8"/>
      <c r="AK237" s="8"/>
      <c r="AL237">
        <f t="shared" si="97"/>
        <v>47.4</v>
      </c>
      <c r="AN237" s="8">
        <f>AJ237-RevReqSumR!W237</f>
        <v>0</v>
      </c>
      <c r="AO237" s="8">
        <f t="shared" si="116"/>
        <v>0</v>
      </c>
      <c r="AP237" s="8">
        <f t="shared" si="117"/>
        <v>0</v>
      </c>
      <c r="AQ237" s="8">
        <f t="shared" si="118"/>
        <v>0</v>
      </c>
      <c r="AR237" s="8">
        <f t="shared" si="119"/>
        <v>0</v>
      </c>
      <c r="AS237" s="8">
        <v>0</v>
      </c>
      <c r="AU237" s="8">
        <f t="shared" si="120"/>
        <v>0</v>
      </c>
      <c r="AV237" s="8">
        <f t="shared" si="121"/>
        <v>0</v>
      </c>
      <c r="AW237" s="8">
        <f t="shared" si="122"/>
        <v>0</v>
      </c>
      <c r="AX237" s="8">
        <f t="shared" si="123"/>
        <v>0</v>
      </c>
      <c r="AZ237" s="8">
        <f t="shared" si="126"/>
        <v>0</v>
      </c>
      <c r="BA237" s="8">
        <f t="shared" si="126"/>
        <v>0</v>
      </c>
      <c r="BB237" s="8">
        <f t="shared" si="126"/>
        <v>0</v>
      </c>
      <c r="BC237" s="8">
        <f t="shared" si="124"/>
        <v>0</v>
      </c>
      <c r="BD237" s="8">
        <f t="shared" si="125"/>
        <v>0</v>
      </c>
      <c r="BF237" s="8">
        <f t="shared" si="110"/>
        <v>0</v>
      </c>
      <c r="BG237" s="8">
        <f t="shared" si="111"/>
        <v>0</v>
      </c>
      <c r="BH237" s="8">
        <f t="shared" si="112"/>
        <v>0</v>
      </c>
      <c r="BI237" s="8">
        <f t="shared" si="113"/>
        <v>0</v>
      </c>
      <c r="BJ237" s="8">
        <f t="shared" si="114"/>
        <v>0</v>
      </c>
      <c r="BK237" s="8">
        <f t="shared" si="115"/>
        <v>0</v>
      </c>
      <c r="BL237" s="8">
        <f>BU237*WACC!$H$9/12</f>
        <v>0</v>
      </c>
      <c r="BM237" s="8">
        <f t="shared" si="102"/>
        <v>0</v>
      </c>
      <c r="BN237" s="8">
        <f t="shared" si="103"/>
        <v>0</v>
      </c>
      <c r="BO237" s="8">
        <f t="shared" si="104"/>
        <v>0</v>
      </c>
      <c r="BP237" s="8">
        <f>BU237*WACC!$H$10/12</f>
        <v>0</v>
      </c>
      <c r="BQ237" s="8">
        <f t="shared" si="105"/>
        <v>0</v>
      </c>
      <c r="BR237" s="8"/>
      <c r="BS237" s="8">
        <f t="shared" si="106"/>
        <v>0</v>
      </c>
      <c r="BT237" s="8">
        <f t="shared" si="107"/>
        <v>0</v>
      </c>
      <c r="BU237" s="8">
        <f t="shared" si="108"/>
        <v>0</v>
      </c>
      <c r="BV237" s="8">
        <f>BU237*WACC!$H$11/12</f>
        <v>0</v>
      </c>
      <c r="BW237" s="8">
        <f t="shared" si="109"/>
        <v>0</v>
      </c>
    </row>
    <row r="238" spans="1:75" hidden="1" outlineLevel="1" x14ac:dyDescent="0.2">
      <c r="A238">
        <f t="shared" si="98"/>
        <v>2027</v>
      </c>
      <c r="B238" s="49">
        <v>46722</v>
      </c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8"/>
      <c r="AK238" s="8"/>
      <c r="AL238">
        <f t="shared" si="97"/>
        <v>47.6</v>
      </c>
      <c r="AN238" s="8">
        <f>AJ238-RevReqSumR!W238</f>
        <v>0</v>
      </c>
      <c r="AO238" s="8">
        <f t="shared" si="116"/>
        <v>0</v>
      </c>
      <c r="AP238" s="8">
        <f t="shared" si="117"/>
        <v>0</v>
      </c>
      <c r="AQ238" s="8">
        <f t="shared" si="118"/>
        <v>0</v>
      </c>
      <c r="AR238" s="8">
        <f t="shared" si="119"/>
        <v>0</v>
      </c>
      <c r="AS238" s="8">
        <v>0</v>
      </c>
      <c r="AU238" s="8">
        <f t="shared" si="120"/>
        <v>0</v>
      </c>
      <c r="AV238" s="8">
        <f t="shared" si="121"/>
        <v>0</v>
      </c>
      <c r="AW238" s="8">
        <f t="shared" si="122"/>
        <v>0</v>
      </c>
      <c r="AX238" s="8">
        <f t="shared" si="123"/>
        <v>0</v>
      </c>
      <c r="AZ238" s="8">
        <f t="shared" si="126"/>
        <v>0</v>
      </c>
      <c r="BA238" s="8">
        <f t="shared" si="126"/>
        <v>0</v>
      </c>
      <c r="BB238" s="8">
        <f t="shared" si="126"/>
        <v>0</v>
      </c>
      <c r="BC238" s="8">
        <f t="shared" si="124"/>
        <v>0</v>
      </c>
      <c r="BD238" s="8">
        <f t="shared" si="125"/>
        <v>0</v>
      </c>
      <c r="BF238" s="8">
        <f t="shared" si="110"/>
        <v>0</v>
      </c>
      <c r="BG238" s="8">
        <f t="shared" si="111"/>
        <v>0</v>
      </c>
      <c r="BH238" s="8">
        <f t="shared" si="112"/>
        <v>0</v>
      </c>
      <c r="BI238" s="8">
        <f t="shared" si="113"/>
        <v>0</v>
      </c>
      <c r="BJ238" s="8">
        <f t="shared" si="114"/>
        <v>0</v>
      </c>
      <c r="BK238" s="8">
        <f t="shared" si="115"/>
        <v>0</v>
      </c>
      <c r="BL238" s="8">
        <f>BU238*WACC!$H$9/12</f>
        <v>0</v>
      </c>
      <c r="BM238" s="8">
        <f t="shared" si="102"/>
        <v>0</v>
      </c>
      <c r="BN238" s="8">
        <f t="shared" si="103"/>
        <v>0</v>
      </c>
      <c r="BO238" s="8">
        <f t="shared" si="104"/>
        <v>0</v>
      </c>
      <c r="BP238" s="8">
        <f>BU238*WACC!$H$10/12</f>
        <v>0</v>
      </c>
      <c r="BQ238" s="8">
        <f t="shared" si="105"/>
        <v>0</v>
      </c>
      <c r="BR238" s="8"/>
      <c r="BS238" s="8">
        <f t="shared" si="106"/>
        <v>0</v>
      </c>
      <c r="BT238" s="8">
        <f t="shared" si="107"/>
        <v>0</v>
      </c>
      <c r="BU238" s="8">
        <f t="shared" si="108"/>
        <v>0</v>
      </c>
      <c r="BV238" s="8">
        <f>BU238*WACC!$H$11/12</f>
        <v>0</v>
      </c>
    </row>
    <row r="239" spans="1:75" hidden="1" outlineLevel="1" x14ac:dyDescent="0.2">
      <c r="A239">
        <f t="shared" si="98"/>
        <v>2028</v>
      </c>
      <c r="B239" s="49">
        <v>46753</v>
      </c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8"/>
      <c r="AK239" s="8"/>
      <c r="AL239">
        <f t="shared" si="97"/>
        <v>47.8</v>
      </c>
      <c r="AN239" s="8">
        <f>AJ239-RevReqSumR!W239</f>
        <v>0</v>
      </c>
      <c r="AO239" s="8">
        <f t="shared" si="116"/>
        <v>0</v>
      </c>
      <c r="AP239" s="8">
        <f t="shared" si="117"/>
        <v>0</v>
      </c>
      <c r="AQ239" s="8">
        <f t="shared" si="118"/>
        <v>0</v>
      </c>
      <c r="AR239" s="8">
        <f t="shared" si="119"/>
        <v>0</v>
      </c>
      <c r="AS239" s="8">
        <v>0</v>
      </c>
      <c r="AU239" s="8">
        <f t="shared" si="120"/>
        <v>0</v>
      </c>
      <c r="AV239" s="8">
        <f t="shared" si="121"/>
        <v>0</v>
      </c>
      <c r="AW239" s="8">
        <f t="shared" si="122"/>
        <v>0</v>
      </c>
      <c r="AX239" s="8">
        <f t="shared" si="123"/>
        <v>0</v>
      </c>
      <c r="AZ239" s="8">
        <f t="shared" si="126"/>
        <v>0</v>
      </c>
      <c r="BA239" s="8">
        <f t="shared" si="126"/>
        <v>0</v>
      </c>
      <c r="BB239" s="8">
        <f t="shared" si="126"/>
        <v>0</v>
      </c>
      <c r="BC239" s="8">
        <f t="shared" si="124"/>
        <v>0</v>
      </c>
      <c r="BD239" s="8">
        <f t="shared" si="125"/>
        <v>0</v>
      </c>
      <c r="BF239" s="8">
        <f t="shared" si="110"/>
        <v>0</v>
      </c>
      <c r="BG239" s="8">
        <f t="shared" si="111"/>
        <v>0</v>
      </c>
      <c r="BH239" s="8">
        <f t="shared" si="112"/>
        <v>0</v>
      </c>
      <c r="BI239" s="8">
        <f t="shared" si="113"/>
        <v>0</v>
      </c>
      <c r="BJ239" s="8">
        <f t="shared" si="114"/>
        <v>0</v>
      </c>
      <c r="BK239" s="8">
        <f t="shared" si="115"/>
        <v>0</v>
      </c>
      <c r="BL239" s="8">
        <f>BU239*WACC!$H$9/12</f>
        <v>0</v>
      </c>
      <c r="BM239" s="8">
        <f t="shared" si="102"/>
        <v>0</v>
      </c>
      <c r="BN239" s="8">
        <f t="shared" si="103"/>
        <v>0</v>
      </c>
      <c r="BO239" s="8">
        <f t="shared" si="104"/>
        <v>0</v>
      </c>
      <c r="BP239" s="8">
        <f>BU239*WACC!$H$10/12</f>
        <v>0</v>
      </c>
      <c r="BQ239" s="8">
        <f t="shared" si="105"/>
        <v>0</v>
      </c>
      <c r="BR239" s="8"/>
      <c r="BS239" s="8">
        <f t="shared" si="106"/>
        <v>0</v>
      </c>
      <c r="BT239" s="8">
        <f t="shared" si="107"/>
        <v>0</v>
      </c>
      <c r="BU239" s="8">
        <f t="shared" si="108"/>
        <v>0</v>
      </c>
      <c r="BV239" s="8">
        <f>BU239*WACC!$H$11/12</f>
        <v>0</v>
      </c>
    </row>
    <row r="240" spans="1:75" hidden="1" outlineLevel="1" x14ac:dyDescent="0.2">
      <c r="A240">
        <f t="shared" si="98"/>
        <v>2028</v>
      </c>
      <c r="B240" s="49">
        <v>46784</v>
      </c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8"/>
      <c r="AK240" s="8"/>
      <c r="AL240">
        <f t="shared" si="97"/>
        <v>48</v>
      </c>
      <c r="AN240" s="8">
        <f>AJ240-RevReqSumR!W240</f>
        <v>0</v>
      </c>
      <c r="AO240" s="8">
        <f t="shared" si="116"/>
        <v>0</v>
      </c>
      <c r="AP240" s="8">
        <f t="shared" si="117"/>
        <v>0</v>
      </c>
      <c r="AQ240" s="8">
        <f t="shared" si="118"/>
        <v>0</v>
      </c>
      <c r="AR240" s="8">
        <f t="shared" si="119"/>
        <v>0</v>
      </c>
      <c r="AS240" s="8">
        <v>0</v>
      </c>
      <c r="AU240" s="8">
        <f t="shared" si="120"/>
        <v>0</v>
      </c>
      <c r="AV240" s="8">
        <f t="shared" si="121"/>
        <v>0</v>
      </c>
      <c r="AW240" s="8">
        <f t="shared" si="122"/>
        <v>0</v>
      </c>
      <c r="AX240" s="8">
        <f t="shared" si="123"/>
        <v>0</v>
      </c>
      <c r="AZ240" s="8">
        <f t="shared" si="126"/>
        <v>0</v>
      </c>
      <c r="BA240" s="8">
        <f t="shared" si="126"/>
        <v>0</v>
      </c>
      <c r="BB240" s="8">
        <f t="shared" si="126"/>
        <v>0</v>
      </c>
      <c r="BC240" s="8">
        <f t="shared" si="124"/>
        <v>0</v>
      </c>
      <c r="BD240" s="8">
        <f t="shared" si="125"/>
        <v>0</v>
      </c>
      <c r="BF240" s="8">
        <f t="shared" si="110"/>
        <v>0</v>
      </c>
      <c r="BG240" s="8">
        <f t="shared" si="111"/>
        <v>0</v>
      </c>
      <c r="BH240" s="8">
        <f t="shared" si="112"/>
        <v>0</v>
      </c>
      <c r="BI240" s="8">
        <f t="shared" si="113"/>
        <v>0</v>
      </c>
      <c r="BJ240" s="8">
        <f t="shared" si="114"/>
        <v>0</v>
      </c>
      <c r="BK240" s="8">
        <f t="shared" si="115"/>
        <v>0</v>
      </c>
      <c r="BL240" s="8">
        <f>BU240*WACC!$H$9/12</f>
        <v>0</v>
      </c>
      <c r="BM240" s="8">
        <f t="shared" si="102"/>
        <v>0</v>
      </c>
      <c r="BN240" s="8">
        <f t="shared" si="103"/>
        <v>0</v>
      </c>
      <c r="BO240" s="8">
        <f t="shared" si="104"/>
        <v>0</v>
      </c>
      <c r="BP240" s="8">
        <f>BU240*WACC!$H$10/12</f>
        <v>0</v>
      </c>
      <c r="BQ240" s="8">
        <f t="shared" si="105"/>
        <v>0</v>
      </c>
      <c r="BR240" s="8"/>
      <c r="BS240" s="8">
        <f t="shared" si="106"/>
        <v>0</v>
      </c>
      <c r="BT240" s="8">
        <f t="shared" si="107"/>
        <v>0</v>
      </c>
      <c r="BU240" s="8">
        <f t="shared" si="108"/>
        <v>0</v>
      </c>
      <c r="BV240" s="8">
        <f>BU240*WACC!$H$11/12</f>
        <v>0</v>
      </c>
    </row>
    <row r="241" spans="1:74" hidden="1" outlineLevel="1" x14ac:dyDescent="0.2">
      <c r="A241">
        <f t="shared" si="98"/>
        <v>2028</v>
      </c>
      <c r="B241" s="49">
        <v>46813</v>
      </c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8"/>
      <c r="AK241" s="8"/>
      <c r="AL241">
        <f t="shared" si="97"/>
        <v>48.2</v>
      </c>
      <c r="AN241" s="8">
        <f>AJ241-RevReqSumR!W241</f>
        <v>0</v>
      </c>
      <c r="AO241" s="8">
        <f t="shared" si="116"/>
        <v>0</v>
      </c>
      <c r="AP241" s="8">
        <f t="shared" si="117"/>
        <v>0</v>
      </c>
      <c r="AQ241" s="8">
        <f t="shared" si="118"/>
        <v>0</v>
      </c>
      <c r="AR241" s="8">
        <f t="shared" si="119"/>
        <v>0</v>
      </c>
      <c r="AS241" s="8">
        <v>0</v>
      </c>
      <c r="AU241" s="8">
        <f t="shared" si="120"/>
        <v>0</v>
      </c>
      <c r="AV241" s="8">
        <f t="shared" si="121"/>
        <v>0</v>
      </c>
      <c r="AW241" s="8">
        <f t="shared" si="122"/>
        <v>0</v>
      </c>
      <c r="AX241" s="8">
        <f t="shared" si="123"/>
        <v>0</v>
      </c>
      <c r="AZ241" s="8">
        <f t="shared" si="126"/>
        <v>0</v>
      </c>
      <c r="BA241" s="8">
        <f t="shared" si="126"/>
        <v>0</v>
      </c>
      <c r="BB241" s="8">
        <f t="shared" si="126"/>
        <v>0</v>
      </c>
      <c r="BC241" s="8">
        <f t="shared" si="124"/>
        <v>0</v>
      </c>
      <c r="BD241" s="8">
        <f t="shared" si="125"/>
        <v>0</v>
      </c>
      <c r="BF241" s="8">
        <f t="shared" si="110"/>
        <v>0</v>
      </c>
      <c r="BG241" s="8">
        <f t="shared" si="111"/>
        <v>0</v>
      </c>
      <c r="BH241" s="8">
        <f t="shared" si="112"/>
        <v>0</v>
      </c>
      <c r="BI241" s="8">
        <f t="shared" si="113"/>
        <v>0</v>
      </c>
      <c r="BJ241" s="8">
        <f t="shared" si="114"/>
        <v>0</v>
      </c>
      <c r="BK241" s="8">
        <f t="shared" si="115"/>
        <v>0</v>
      </c>
      <c r="BL241" s="8">
        <f>BU241*WACC!$H$9/12</f>
        <v>0</v>
      </c>
      <c r="BM241" s="8">
        <f t="shared" si="102"/>
        <v>0</v>
      </c>
      <c r="BN241" s="8">
        <f t="shared" si="103"/>
        <v>0</v>
      </c>
      <c r="BO241" s="8">
        <f t="shared" si="104"/>
        <v>0</v>
      </c>
      <c r="BP241" s="8">
        <f>BU241*WACC!$H$10/12</f>
        <v>0</v>
      </c>
      <c r="BQ241" s="8">
        <f t="shared" si="105"/>
        <v>0</v>
      </c>
      <c r="BR241" s="8"/>
      <c r="BS241" s="8">
        <f t="shared" si="106"/>
        <v>0</v>
      </c>
      <c r="BT241" s="8">
        <f t="shared" si="107"/>
        <v>0</v>
      </c>
      <c r="BU241" s="8">
        <f t="shared" si="108"/>
        <v>0</v>
      </c>
      <c r="BV241" s="8">
        <f>BU241*WACC!$H$11/12</f>
        <v>0</v>
      </c>
    </row>
    <row r="242" spans="1:74" hidden="1" outlineLevel="1" x14ac:dyDescent="0.2">
      <c r="A242">
        <f t="shared" si="98"/>
        <v>2028</v>
      </c>
      <c r="B242" s="49">
        <v>46844</v>
      </c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8"/>
      <c r="AK242" s="8"/>
      <c r="AL242">
        <f t="shared" si="97"/>
        <v>48.4</v>
      </c>
      <c r="AN242" s="8">
        <f>AJ242-RevReqSumR!W242</f>
        <v>0</v>
      </c>
      <c r="AO242" s="8">
        <f t="shared" si="116"/>
        <v>0</v>
      </c>
      <c r="AP242" s="8">
        <f t="shared" si="117"/>
        <v>0</v>
      </c>
      <c r="AQ242" s="8">
        <f t="shared" si="118"/>
        <v>0</v>
      </c>
      <c r="AR242" s="8">
        <f t="shared" si="119"/>
        <v>0</v>
      </c>
      <c r="AS242" s="8">
        <v>0</v>
      </c>
      <c r="AU242" s="8">
        <f t="shared" si="120"/>
        <v>0</v>
      </c>
      <c r="AV242" s="8">
        <f t="shared" si="121"/>
        <v>0</v>
      </c>
      <c r="AW242" s="8">
        <f t="shared" si="122"/>
        <v>0</v>
      </c>
      <c r="AX242" s="8">
        <f t="shared" si="123"/>
        <v>0</v>
      </c>
      <c r="AZ242" s="8">
        <f t="shared" si="126"/>
        <v>0</v>
      </c>
      <c r="BA242" s="8">
        <f t="shared" si="126"/>
        <v>0</v>
      </c>
      <c r="BB242" s="8">
        <f t="shared" si="126"/>
        <v>0</v>
      </c>
      <c r="BC242" s="8">
        <f t="shared" si="124"/>
        <v>0</v>
      </c>
      <c r="BD242" s="8">
        <f t="shared" si="125"/>
        <v>0</v>
      </c>
      <c r="BF242" s="8">
        <f t="shared" si="110"/>
        <v>0</v>
      </c>
      <c r="BG242" s="8">
        <f t="shared" si="111"/>
        <v>0</v>
      </c>
      <c r="BH242" s="8">
        <f t="shared" si="112"/>
        <v>0</v>
      </c>
      <c r="BI242" s="8">
        <f t="shared" si="113"/>
        <v>0</v>
      </c>
      <c r="BJ242" s="8">
        <f t="shared" si="114"/>
        <v>0</v>
      </c>
      <c r="BK242" s="8">
        <f t="shared" si="115"/>
        <v>0</v>
      </c>
      <c r="BL242" s="8">
        <f>BU242*WACC!$H$9/12</f>
        <v>0</v>
      </c>
      <c r="BM242" s="8">
        <f t="shared" si="102"/>
        <v>0</v>
      </c>
      <c r="BN242" s="8">
        <f t="shared" si="103"/>
        <v>0</v>
      </c>
      <c r="BO242" s="8">
        <f t="shared" si="104"/>
        <v>0</v>
      </c>
      <c r="BP242" s="8">
        <f>BU242*WACC!$H$10/12</f>
        <v>0</v>
      </c>
      <c r="BQ242" s="8">
        <f t="shared" si="105"/>
        <v>0</v>
      </c>
      <c r="BR242" s="8"/>
      <c r="BS242" s="8">
        <f t="shared" si="106"/>
        <v>0</v>
      </c>
      <c r="BT242" s="8">
        <f t="shared" si="107"/>
        <v>0</v>
      </c>
      <c r="BU242" s="8">
        <f t="shared" si="108"/>
        <v>0</v>
      </c>
      <c r="BV242" s="8">
        <f>BU242*WACC!$H$11/12</f>
        <v>0</v>
      </c>
    </row>
    <row r="243" spans="1:74" hidden="1" outlineLevel="1" x14ac:dyDescent="0.2">
      <c r="A243">
        <f t="shared" si="98"/>
        <v>2028</v>
      </c>
      <c r="B243" s="49">
        <v>46874</v>
      </c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8"/>
      <c r="AK243" s="8"/>
      <c r="AL243">
        <f t="shared" si="97"/>
        <v>48.6</v>
      </c>
      <c r="AN243" s="8">
        <f>AJ243-RevReqSumR!W243</f>
        <v>0</v>
      </c>
      <c r="AO243" s="8">
        <f t="shared" si="116"/>
        <v>0</v>
      </c>
      <c r="AP243" s="8">
        <f t="shared" si="117"/>
        <v>0</v>
      </c>
      <c r="AQ243" s="8">
        <f t="shared" si="118"/>
        <v>0</v>
      </c>
      <c r="AR243" s="8">
        <f t="shared" si="119"/>
        <v>0</v>
      </c>
      <c r="AS243" s="8">
        <v>0</v>
      </c>
      <c r="AU243" s="8">
        <f t="shared" si="120"/>
        <v>0</v>
      </c>
      <c r="AV243" s="8">
        <f t="shared" si="121"/>
        <v>0</v>
      </c>
      <c r="AW243" s="8">
        <f t="shared" si="122"/>
        <v>0</v>
      </c>
      <c r="AX243" s="8">
        <f t="shared" si="123"/>
        <v>0</v>
      </c>
      <c r="AZ243" s="8">
        <f t="shared" si="126"/>
        <v>0</v>
      </c>
      <c r="BA243" s="8">
        <f t="shared" si="126"/>
        <v>0</v>
      </c>
      <c r="BB243" s="8">
        <f t="shared" si="126"/>
        <v>0</v>
      </c>
      <c r="BC243" s="8">
        <f t="shared" si="124"/>
        <v>0</v>
      </c>
      <c r="BD243" s="8">
        <f t="shared" si="125"/>
        <v>0</v>
      </c>
      <c r="BF243" s="8">
        <f t="shared" si="110"/>
        <v>0</v>
      </c>
      <c r="BG243" s="8">
        <f t="shared" si="111"/>
        <v>0</v>
      </c>
      <c r="BH243" s="8">
        <f t="shared" si="112"/>
        <v>0</v>
      </c>
      <c r="BI243" s="8">
        <f t="shared" si="113"/>
        <v>0</v>
      </c>
      <c r="BJ243" s="8">
        <f t="shared" si="114"/>
        <v>0</v>
      </c>
      <c r="BK243" s="8">
        <f t="shared" si="115"/>
        <v>0</v>
      </c>
      <c r="BL243" s="8">
        <f>BU243*WACC!$H$9/12</f>
        <v>0</v>
      </c>
      <c r="BM243" s="8">
        <f t="shared" si="102"/>
        <v>0</v>
      </c>
      <c r="BN243" s="8">
        <f t="shared" si="103"/>
        <v>0</v>
      </c>
      <c r="BO243" s="8">
        <f t="shared" si="104"/>
        <v>0</v>
      </c>
      <c r="BP243" s="8">
        <f>BU243*WACC!$H$10/12</f>
        <v>0</v>
      </c>
      <c r="BQ243" s="8">
        <f t="shared" si="105"/>
        <v>0</v>
      </c>
      <c r="BR243" s="8"/>
      <c r="BS243" s="8">
        <f t="shared" si="106"/>
        <v>0</v>
      </c>
      <c r="BT243" s="8">
        <f t="shared" si="107"/>
        <v>0</v>
      </c>
      <c r="BU243" s="8">
        <f t="shared" si="108"/>
        <v>0</v>
      </c>
      <c r="BV243" s="8">
        <f>BU243*WACC!$H$11/12</f>
        <v>0</v>
      </c>
    </row>
    <row r="244" spans="1:74" hidden="1" outlineLevel="1" x14ac:dyDescent="0.2">
      <c r="A244">
        <f t="shared" si="98"/>
        <v>2028</v>
      </c>
      <c r="B244" s="49">
        <v>46905</v>
      </c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8"/>
      <c r="AK244" s="8"/>
      <c r="AL244">
        <f t="shared" si="97"/>
        <v>48.8</v>
      </c>
      <c r="AN244" s="8">
        <f>AJ244-RevReqSumR!W244</f>
        <v>0</v>
      </c>
      <c r="AO244" s="8">
        <f t="shared" si="116"/>
        <v>0</v>
      </c>
      <c r="AP244" s="8">
        <f t="shared" si="117"/>
        <v>0</v>
      </c>
      <c r="AQ244" s="8">
        <f t="shared" si="118"/>
        <v>0</v>
      </c>
      <c r="AR244" s="8">
        <f t="shared" si="119"/>
        <v>0</v>
      </c>
      <c r="AS244" s="8">
        <v>0</v>
      </c>
      <c r="AU244" s="8">
        <f t="shared" si="120"/>
        <v>0</v>
      </c>
      <c r="AV244" s="8">
        <f t="shared" si="121"/>
        <v>0</v>
      </c>
      <c r="AW244" s="8">
        <f t="shared" si="122"/>
        <v>0</v>
      </c>
      <c r="AX244" s="8">
        <f t="shared" si="123"/>
        <v>0</v>
      </c>
      <c r="AZ244" s="8">
        <f t="shared" si="126"/>
        <v>0</v>
      </c>
      <c r="BA244" s="8">
        <f t="shared" si="126"/>
        <v>0</v>
      </c>
      <c r="BB244" s="8">
        <f t="shared" si="126"/>
        <v>0</v>
      </c>
      <c r="BC244" s="8">
        <f t="shared" si="124"/>
        <v>0</v>
      </c>
      <c r="BD244" s="8">
        <f t="shared" si="125"/>
        <v>0</v>
      </c>
      <c r="BF244" s="8">
        <f t="shared" si="110"/>
        <v>0</v>
      </c>
      <c r="BG244" s="8">
        <f t="shared" si="111"/>
        <v>0</v>
      </c>
      <c r="BH244" s="8">
        <f t="shared" si="112"/>
        <v>0</v>
      </c>
      <c r="BI244" s="8">
        <f t="shared" si="113"/>
        <v>0</v>
      </c>
      <c r="BJ244" s="8">
        <f t="shared" si="114"/>
        <v>0</v>
      </c>
      <c r="BK244" s="8">
        <f t="shared" si="115"/>
        <v>0</v>
      </c>
      <c r="BL244" s="8">
        <f>BU244*WACC!$H$9/12</f>
        <v>0</v>
      </c>
      <c r="BM244" s="8">
        <f t="shared" si="102"/>
        <v>0</v>
      </c>
      <c r="BN244" s="8">
        <f t="shared" si="103"/>
        <v>0</v>
      </c>
      <c r="BO244" s="8">
        <f t="shared" si="104"/>
        <v>0</v>
      </c>
      <c r="BP244" s="8">
        <f>BU244*WACC!$H$10/12</f>
        <v>0</v>
      </c>
      <c r="BQ244" s="8">
        <f t="shared" si="105"/>
        <v>0</v>
      </c>
      <c r="BR244" s="8"/>
      <c r="BS244" s="8">
        <f t="shared" si="106"/>
        <v>0</v>
      </c>
      <c r="BT244" s="8">
        <f t="shared" si="107"/>
        <v>0</v>
      </c>
      <c r="BU244" s="8">
        <f t="shared" si="108"/>
        <v>0</v>
      </c>
      <c r="BV244" s="8">
        <f>BU244*WACC!$H$11/12</f>
        <v>0</v>
      </c>
    </row>
    <row r="245" spans="1:74" hidden="1" outlineLevel="1" x14ac:dyDescent="0.2">
      <c r="A245">
        <f t="shared" si="98"/>
        <v>2028</v>
      </c>
      <c r="B245" s="49">
        <v>46935</v>
      </c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8"/>
      <c r="AK245" s="8"/>
      <c r="AL245">
        <f t="shared" si="97"/>
        <v>49</v>
      </c>
      <c r="AN245" s="8">
        <f>AJ245-RevReqSumR!W245</f>
        <v>0</v>
      </c>
      <c r="AO245" s="8">
        <f t="shared" si="116"/>
        <v>0</v>
      </c>
      <c r="AP245" s="8">
        <f t="shared" si="117"/>
        <v>0</v>
      </c>
      <c r="AQ245" s="8">
        <f t="shared" si="118"/>
        <v>0</v>
      </c>
      <c r="AR245" s="8">
        <f t="shared" si="119"/>
        <v>0</v>
      </c>
      <c r="AS245" s="8">
        <v>0</v>
      </c>
      <c r="AU245" s="8">
        <f t="shared" si="120"/>
        <v>0</v>
      </c>
      <c r="AV245" s="8">
        <f t="shared" si="121"/>
        <v>0</v>
      </c>
      <c r="AW245" s="8">
        <f t="shared" si="122"/>
        <v>0</v>
      </c>
      <c r="AX245" s="8">
        <f t="shared" si="123"/>
        <v>0</v>
      </c>
      <c r="AZ245" s="8">
        <f t="shared" si="126"/>
        <v>0</v>
      </c>
      <c r="BA245" s="8">
        <f t="shared" si="126"/>
        <v>0</v>
      </c>
      <c r="BB245" s="8">
        <f t="shared" si="126"/>
        <v>0</v>
      </c>
      <c r="BC245" s="8">
        <f t="shared" si="124"/>
        <v>0</v>
      </c>
      <c r="BD245" s="8">
        <f t="shared" si="125"/>
        <v>0</v>
      </c>
      <c r="BF245" s="8">
        <f t="shared" si="110"/>
        <v>0</v>
      </c>
      <c r="BG245" s="8">
        <f t="shared" si="111"/>
        <v>0</v>
      </c>
      <c r="BH245" s="8">
        <f t="shared" si="112"/>
        <v>0</v>
      </c>
      <c r="BI245" s="8">
        <f t="shared" si="113"/>
        <v>0</v>
      </c>
      <c r="BJ245" s="8">
        <f t="shared" si="114"/>
        <v>0</v>
      </c>
      <c r="BK245" s="8">
        <f t="shared" si="115"/>
        <v>0</v>
      </c>
      <c r="BL245" s="8">
        <f>BU245*WACC!$H$9/12</f>
        <v>0</v>
      </c>
      <c r="BM245" s="8">
        <f t="shared" si="102"/>
        <v>0</v>
      </c>
      <c r="BN245" s="8">
        <f t="shared" si="103"/>
        <v>0</v>
      </c>
      <c r="BO245" s="8">
        <f t="shared" si="104"/>
        <v>0</v>
      </c>
      <c r="BP245" s="8">
        <f>BU245*WACC!$H$10/12</f>
        <v>0</v>
      </c>
      <c r="BQ245" s="8">
        <f t="shared" si="105"/>
        <v>0</v>
      </c>
      <c r="BR245" s="8"/>
      <c r="BS245" s="8">
        <f t="shared" si="106"/>
        <v>0</v>
      </c>
      <c r="BT245" s="8">
        <f t="shared" si="107"/>
        <v>0</v>
      </c>
      <c r="BU245" s="8">
        <f t="shared" si="108"/>
        <v>0</v>
      </c>
      <c r="BV245" s="8">
        <f>BU245*WACC!$H$11/12</f>
        <v>0</v>
      </c>
    </row>
    <row r="246" spans="1:74" hidden="1" outlineLevel="1" x14ac:dyDescent="0.2">
      <c r="A246">
        <f t="shared" si="98"/>
        <v>2028</v>
      </c>
      <c r="B246" s="49">
        <v>46966</v>
      </c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8"/>
      <c r="AK246" s="8"/>
      <c r="AL246">
        <f t="shared" si="97"/>
        <v>49.2</v>
      </c>
      <c r="AO246" s="8">
        <f t="shared" si="116"/>
        <v>0</v>
      </c>
      <c r="AP246" s="8">
        <f t="shared" si="117"/>
        <v>0</v>
      </c>
      <c r="AQ246" s="8">
        <f t="shared" si="118"/>
        <v>0</v>
      </c>
      <c r="AR246" s="8">
        <f t="shared" si="119"/>
        <v>0</v>
      </c>
      <c r="AS246" s="8">
        <v>0</v>
      </c>
      <c r="AU246" s="8">
        <f t="shared" si="120"/>
        <v>0</v>
      </c>
      <c r="AV246" s="8">
        <f t="shared" si="121"/>
        <v>0</v>
      </c>
      <c r="AW246" s="8">
        <f t="shared" si="122"/>
        <v>0</v>
      </c>
      <c r="AX246" s="8">
        <f t="shared" si="123"/>
        <v>0</v>
      </c>
      <c r="AZ246" s="8">
        <f t="shared" si="126"/>
        <v>0</v>
      </c>
      <c r="BA246" s="8">
        <f t="shared" si="126"/>
        <v>0</v>
      </c>
      <c r="BB246" s="8">
        <f t="shared" si="126"/>
        <v>0</v>
      </c>
      <c r="BC246" s="8">
        <f t="shared" si="124"/>
        <v>0</v>
      </c>
      <c r="BD246" s="8">
        <f t="shared" si="125"/>
        <v>0</v>
      </c>
      <c r="BF246" s="8">
        <f t="shared" si="110"/>
        <v>0</v>
      </c>
      <c r="BG246" s="8">
        <f t="shared" si="111"/>
        <v>0</v>
      </c>
      <c r="BH246" s="8">
        <f t="shared" si="112"/>
        <v>0</v>
      </c>
      <c r="BI246" s="8">
        <f t="shared" si="113"/>
        <v>0</v>
      </c>
      <c r="BJ246" s="8">
        <f t="shared" si="114"/>
        <v>0</v>
      </c>
      <c r="BK246" s="8">
        <f t="shared" si="115"/>
        <v>0</v>
      </c>
      <c r="BL246" s="8">
        <f>BU246*WACC!$H$9/12</f>
        <v>0</v>
      </c>
      <c r="BM246" s="8">
        <f t="shared" si="102"/>
        <v>0</v>
      </c>
      <c r="BN246" s="8">
        <f t="shared" si="103"/>
        <v>0</v>
      </c>
      <c r="BO246" s="8">
        <f t="shared" si="104"/>
        <v>0</v>
      </c>
      <c r="BP246" s="8">
        <f>BU246*WACC!$H$10/12</f>
        <v>0</v>
      </c>
      <c r="BQ246" s="8">
        <f t="shared" si="105"/>
        <v>0</v>
      </c>
      <c r="BR246" s="8"/>
      <c r="BS246" s="8">
        <f t="shared" si="106"/>
        <v>0</v>
      </c>
      <c r="BT246" s="8">
        <f t="shared" si="107"/>
        <v>0</v>
      </c>
      <c r="BU246" s="8">
        <f t="shared" si="108"/>
        <v>0</v>
      </c>
      <c r="BV246" s="8">
        <f>BU246*WACC!$H$11/12</f>
        <v>0</v>
      </c>
    </row>
    <row r="247" spans="1:74" hidden="1" outlineLevel="1" x14ac:dyDescent="0.2">
      <c r="A247">
        <f t="shared" si="98"/>
        <v>2028</v>
      </c>
      <c r="B247" s="49">
        <v>46997</v>
      </c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8"/>
      <c r="AK247" s="8"/>
      <c r="AL247">
        <f t="shared" si="97"/>
        <v>49.4</v>
      </c>
      <c r="AO247" s="8">
        <f t="shared" si="116"/>
        <v>0</v>
      </c>
      <c r="AP247" s="8">
        <f t="shared" si="117"/>
        <v>0</v>
      </c>
      <c r="AQ247" s="8">
        <f t="shared" si="118"/>
        <v>0</v>
      </c>
      <c r="AR247" s="8">
        <f t="shared" si="119"/>
        <v>0</v>
      </c>
      <c r="AS247" s="8">
        <v>0</v>
      </c>
      <c r="AU247" s="8">
        <f t="shared" si="120"/>
        <v>0</v>
      </c>
      <c r="AV247" s="8">
        <f t="shared" si="121"/>
        <v>0</v>
      </c>
      <c r="AW247" s="8">
        <f t="shared" si="122"/>
        <v>0</v>
      </c>
      <c r="AX247" s="8">
        <f t="shared" si="123"/>
        <v>0</v>
      </c>
      <c r="AZ247" s="8">
        <f t="shared" si="126"/>
        <v>0</v>
      </c>
      <c r="BA247" s="8">
        <f t="shared" si="126"/>
        <v>0</v>
      </c>
      <c r="BB247" s="8">
        <f t="shared" si="126"/>
        <v>0</v>
      </c>
      <c r="BC247" s="8">
        <f t="shared" si="124"/>
        <v>0</v>
      </c>
      <c r="BD247" s="8">
        <f t="shared" si="125"/>
        <v>0</v>
      </c>
      <c r="BF247" s="8">
        <f t="shared" si="110"/>
        <v>0</v>
      </c>
      <c r="BG247" s="8">
        <f t="shared" si="111"/>
        <v>0</v>
      </c>
      <c r="BH247" s="8">
        <f t="shared" si="112"/>
        <v>0</v>
      </c>
      <c r="BI247" s="8">
        <f t="shared" si="113"/>
        <v>0</v>
      </c>
      <c r="BJ247" s="8">
        <f t="shared" si="114"/>
        <v>0</v>
      </c>
      <c r="BK247" s="8">
        <f t="shared" si="115"/>
        <v>0</v>
      </c>
      <c r="BL247" s="8">
        <f>BU247*WACC!$H$9/12</f>
        <v>0</v>
      </c>
      <c r="BM247" s="8">
        <f t="shared" si="102"/>
        <v>0</v>
      </c>
      <c r="BN247" s="8">
        <f t="shared" si="103"/>
        <v>0</v>
      </c>
      <c r="BO247" s="8">
        <f t="shared" si="104"/>
        <v>0</v>
      </c>
      <c r="BP247" s="8">
        <f>BU247*WACC!$H$10/12</f>
        <v>0</v>
      </c>
      <c r="BQ247" s="8">
        <f t="shared" si="105"/>
        <v>0</v>
      </c>
      <c r="BR247" s="8"/>
      <c r="BS247" s="8">
        <f t="shared" si="106"/>
        <v>0</v>
      </c>
      <c r="BT247" s="8">
        <f t="shared" si="107"/>
        <v>0</v>
      </c>
      <c r="BU247" s="8">
        <f t="shared" si="108"/>
        <v>0</v>
      </c>
      <c r="BV247" s="8">
        <f>BU247*WACC!$H$11/12</f>
        <v>0</v>
      </c>
    </row>
    <row r="248" spans="1:74" hidden="1" outlineLevel="1" x14ac:dyDescent="0.2">
      <c r="A248">
        <f t="shared" si="98"/>
        <v>2028</v>
      </c>
      <c r="B248" s="49">
        <v>47027</v>
      </c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8"/>
      <c r="AK248" s="8"/>
      <c r="AL248">
        <f t="shared" si="97"/>
        <v>49.6</v>
      </c>
      <c r="AO248" s="8">
        <f t="shared" si="116"/>
        <v>0</v>
      </c>
      <c r="AP248" s="8">
        <f t="shared" si="117"/>
        <v>0</v>
      </c>
      <c r="AQ248" s="8">
        <f t="shared" si="118"/>
        <v>0</v>
      </c>
      <c r="AR248" s="8">
        <f t="shared" si="119"/>
        <v>0</v>
      </c>
      <c r="AS248" s="8">
        <v>0</v>
      </c>
      <c r="AU248" s="8">
        <f t="shared" si="120"/>
        <v>0</v>
      </c>
      <c r="AV248" s="8">
        <f t="shared" si="121"/>
        <v>0</v>
      </c>
      <c r="AW248" s="8">
        <f t="shared" si="122"/>
        <v>0</v>
      </c>
      <c r="AX248" s="8">
        <f t="shared" si="123"/>
        <v>0</v>
      </c>
      <c r="AZ248" s="8">
        <f t="shared" si="126"/>
        <v>0</v>
      </c>
      <c r="BA248" s="8">
        <f t="shared" si="126"/>
        <v>0</v>
      </c>
      <c r="BB248" s="8">
        <f t="shared" si="126"/>
        <v>0</v>
      </c>
      <c r="BC248" s="8">
        <f t="shared" si="124"/>
        <v>0</v>
      </c>
      <c r="BD248" s="8">
        <f t="shared" si="125"/>
        <v>0</v>
      </c>
      <c r="BF248" s="8">
        <f t="shared" si="110"/>
        <v>0</v>
      </c>
      <c r="BG248" s="8">
        <f t="shared" si="111"/>
        <v>0</v>
      </c>
      <c r="BH248" s="8">
        <f t="shared" si="112"/>
        <v>0</v>
      </c>
      <c r="BI248" s="8">
        <f t="shared" si="113"/>
        <v>0</v>
      </c>
      <c r="BJ248" s="8">
        <f t="shared" si="114"/>
        <v>0</v>
      </c>
      <c r="BK248" s="8">
        <f t="shared" si="115"/>
        <v>0</v>
      </c>
      <c r="BL248" s="8">
        <f>BU248*WACC!$H$9/12</f>
        <v>0</v>
      </c>
      <c r="BM248" s="8">
        <f t="shared" si="102"/>
        <v>0</v>
      </c>
      <c r="BN248" s="8">
        <f t="shared" si="103"/>
        <v>0</v>
      </c>
      <c r="BO248" s="8">
        <f t="shared" si="104"/>
        <v>0</v>
      </c>
      <c r="BP248" s="8">
        <f>BU248*WACC!$H$10/12</f>
        <v>0</v>
      </c>
      <c r="BQ248" s="8">
        <f t="shared" si="105"/>
        <v>0</v>
      </c>
      <c r="BR248" s="8"/>
      <c r="BS248" s="8">
        <f t="shared" si="106"/>
        <v>0</v>
      </c>
      <c r="BT248" s="8">
        <f t="shared" si="107"/>
        <v>0</v>
      </c>
      <c r="BU248" s="8">
        <f t="shared" si="108"/>
        <v>0</v>
      </c>
      <c r="BV248" s="8">
        <f>BU248*WACC!$H$11/12</f>
        <v>0</v>
      </c>
    </row>
    <row r="249" spans="1:74" hidden="1" outlineLevel="1" x14ac:dyDescent="0.2">
      <c r="A249">
        <f t="shared" si="98"/>
        <v>2028</v>
      </c>
      <c r="B249" s="49">
        <v>47058</v>
      </c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8"/>
      <c r="AK249" s="8"/>
      <c r="AL249">
        <f t="shared" si="97"/>
        <v>49.8</v>
      </c>
      <c r="AO249" s="8">
        <f t="shared" si="116"/>
        <v>0</v>
      </c>
      <c r="AP249" s="8">
        <f t="shared" si="117"/>
        <v>0</v>
      </c>
      <c r="AQ249" s="8">
        <f t="shared" si="118"/>
        <v>0</v>
      </c>
      <c r="AR249" s="8">
        <f t="shared" si="119"/>
        <v>0</v>
      </c>
      <c r="AS249" s="8">
        <v>0</v>
      </c>
      <c r="AU249" s="8">
        <f t="shared" si="120"/>
        <v>0</v>
      </c>
      <c r="AV249" s="8">
        <f t="shared" si="121"/>
        <v>0</v>
      </c>
      <c r="AW249" s="8">
        <f t="shared" si="122"/>
        <v>0</v>
      </c>
      <c r="AX249" s="8">
        <f t="shared" si="123"/>
        <v>0</v>
      </c>
      <c r="AZ249" s="8">
        <f t="shared" si="126"/>
        <v>0</v>
      </c>
      <c r="BA249" s="8">
        <f t="shared" si="126"/>
        <v>0</v>
      </c>
      <c r="BB249" s="8">
        <f t="shared" si="126"/>
        <v>0</v>
      </c>
      <c r="BC249" s="8">
        <f t="shared" si="124"/>
        <v>0</v>
      </c>
      <c r="BD249" s="8">
        <f t="shared" si="125"/>
        <v>0</v>
      </c>
      <c r="BF249" s="8">
        <f t="shared" si="110"/>
        <v>0</v>
      </c>
      <c r="BG249" s="8">
        <f t="shared" si="111"/>
        <v>0</v>
      </c>
      <c r="BH249" s="8">
        <f t="shared" si="112"/>
        <v>0</v>
      </c>
      <c r="BI249" s="8">
        <f t="shared" si="113"/>
        <v>0</v>
      </c>
      <c r="BJ249" s="8">
        <f t="shared" si="114"/>
        <v>0</v>
      </c>
      <c r="BK249" s="8">
        <f t="shared" si="115"/>
        <v>0</v>
      </c>
      <c r="BL249" s="8">
        <f>BU249*WACC!$H$9/12</f>
        <v>0</v>
      </c>
      <c r="BM249" s="8">
        <f t="shared" si="102"/>
        <v>0</v>
      </c>
      <c r="BN249" s="8">
        <f t="shared" si="103"/>
        <v>0</v>
      </c>
      <c r="BO249" s="8">
        <f t="shared" si="104"/>
        <v>0</v>
      </c>
      <c r="BP249" s="8">
        <f>BU249*WACC!$H$10/12</f>
        <v>0</v>
      </c>
      <c r="BQ249" s="8">
        <f t="shared" si="105"/>
        <v>0</v>
      </c>
      <c r="BR249" s="8"/>
      <c r="BS249" s="8">
        <f t="shared" si="106"/>
        <v>0</v>
      </c>
      <c r="BT249" s="8">
        <f t="shared" si="107"/>
        <v>0</v>
      </c>
      <c r="BU249" s="8">
        <f t="shared" si="108"/>
        <v>0</v>
      </c>
      <c r="BV249" s="8">
        <f>BU249*WACC!$H$11/12</f>
        <v>0</v>
      </c>
    </row>
    <row r="250" spans="1:74" hidden="1" outlineLevel="1" x14ac:dyDescent="0.2">
      <c r="A250">
        <f t="shared" si="98"/>
        <v>2028</v>
      </c>
      <c r="B250" s="49">
        <v>47088</v>
      </c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8"/>
      <c r="AK250" s="8"/>
      <c r="AL250">
        <f t="shared" si="97"/>
        <v>50</v>
      </c>
      <c r="AO250" s="8">
        <f t="shared" si="116"/>
        <v>0</v>
      </c>
      <c r="AP250" s="8">
        <f t="shared" si="117"/>
        <v>0</v>
      </c>
      <c r="AQ250" s="8">
        <f t="shared" si="118"/>
        <v>0</v>
      </c>
      <c r="AR250" s="8">
        <f t="shared" si="119"/>
        <v>0</v>
      </c>
      <c r="AS250" s="8">
        <v>0</v>
      </c>
      <c r="AU250" s="8">
        <f t="shared" si="120"/>
        <v>0</v>
      </c>
      <c r="AV250" s="8">
        <f t="shared" si="121"/>
        <v>0</v>
      </c>
      <c r="AW250" s="8">
        <f t="shared" si="122"/>
        <v>0</v>
      </c>
      <c r="AX250" s="8">
        <f t="shared" si="123"/>
        <v>0</v>
      </c>
      <c r="AZ250" s="8">
        <f t="shared" si="126"/>
        <v>0</v>
      </c>
      <c r="BA250" s="8">
        <f t="shared" si="126"/>
        <v>0</v>
      </c>
      <c r="BB250" s="8">
        <f t="shared" si="126"/>
        <v>0</v>
      </c>
      <c r="BC250" s="8">
        <f t="shared" si="124"/>
        <v>0</v>
      </c>
      <c r="BD250" s="8">
        <f t="shared" si="125"/>
        <v>0</v>
      </c>
      <c r="BF250" s="8">
        <f t="shared" si="110"/>
        <v>0</v>
      </c>
      <c r="BG250" s="8">
        <f t="shared" si="111"/>
        <v>0</v>
      </c>
      <c r="BH250" s="8">
        <f t="shared" si="112"/>
        <v>0</v>
      </c>
      <c r="BI250" s="8">
        <f t="shared" si="113"/>
        <v>0</v>
      </c>
      <c r="BJ250" s="8">
        <f t="shared" si="114"/>
        <v>0</v>
      </c>
      <c r="BK250" s="8">
        <f t="shared" si="115"/>
        <v>0</v>
      </c>
      <c r="BL250" s="8">
        <f>BU250*WACC!$H$9/12</f>
        <v>0</v>
      </c>
      <c r="BM250" s="8">
        <f t="shared" si="102"/>
        <v>0</v>
      </c>
      <c r="BN250" s="8">
        <f t="shared" si="103"/>
        <v>0</v>
      </c>
      <c r="BO250" s="8">
        <f t="shared" si="104"/>
        <v>0</v>
      </c>
      <c r="BP250" s="8">
        <f>BU250*WACC!$H$10/12</f>
        <v>0</v>
      </c>
      <c r="BQ250" s="8">
        <f t="shared" si="105"/>
        <v>0</v>
      </c>
      <c r="BR250" s="8"/>
      <c r="BS250" s="8">
        <f t="shared" si="106"/>
        <v>0</v>
      </c>
      <c r="BT250" s="8">
        <f t="shared" si="107"/>
        <v>0</v>
      </c>
      <c r="BU250" s="8">
        <f t="shared" si="108"/>
        <v>0</v>
      </c>
      <c r="BV250" s="8">
        <f>BU250*WACC!$H$11/12</f>
        <v>0</v>
      </c>
    </row>
    <row r="251" spans="1:74" hidden="1" outlineLevel="1" x14ac:dyDescent="0.2">
      <c r="A251">
        <f t="shared" si="98"/>
        <v>2029</v>
      </c>
      <c r="B251" s="49">
        <v>47119</v>
      </c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8"/>
      <c r="AK251" s="8"/>
      <c r="AL251">
        <f t="shared" si="97"/>
        <v>50.2</v>
      </c>
      <c r="AO251" s="8">
        <f t="shared" si="116"/>
        <v>0</v>
      </c>
      <c r="AP251" s="8">
        <f t="shared" si="117"/>
        <v>0</v>
      </c>
      <c r="AQ251" s="8">
        <f t="shared" si="118"/>
        <v>0</v>
      </c>
      <c r="AR251" s="8">
        <f t="shared" si="119"/>
        <v>0</v>
      </c>
      <c r="AS251" s="8">
        <v>0</v>
      </c>
      <c r="AU251" s="8">
        <f t="shared" si="120"/>
        <v>0</v>
      </c>
      <c r="AV251" s="8">
        <f t="shared" si="121"/>
        <v>0</v>
      </c>
      <c r="AW251" s="8">
        <f t="shared" si="122"/>
        <v>0</v>
      </c>
      <c r="AX251" s="8">
        <f t="shared" si="123"/>
        <v>0</v>
      </c>
      <c r="AZ251" s="8">
        <f t="shared" si="126"/>
        <v>0</v>
      </c>
      <c r="BA251" s="8">
        <f t="shared" si="126"/>
        <v>0</v>
      </c>
      <c r="BB251" s="8">
        <f t="shared" si="126"/>
        <v>0</v>
      </c>
      <c r="BC251" s="8">
        <f t="shared" si="124"/>
        <v>0</v>
      </c>
      <c r="BD251" s="8">
        <f t="shared" si="125"/>
        <v>0</v>
      </c>
      <c r="BF251" s="8">
        <f t="shared" si="110"/>
        <v>0</v>
      </c>
      <c r="BG251" s="8">
        <f t="shared" si="111"/>
        <v>0</v>
      </c>
      <c r="BH251" s="8">
        <f t="shared" si="112"/>
        <v>0</v>
      </c>
      <c r="BI251" s="8">
        <f t="shared" si="113"/>
        <v>0</v>
      </c>
      <c r="BJ251" s="8">
        <f t="shared" si="114"/>
        <v>0</v>
      </c>
      <c r="BK251" s="8">
        <f t="shared" si="115"/>
        <v>0</v>
      </c>
      <c r="BL251" s="8">
        <f>BU251*WACC!$H$9/12</f>
        <v>0</v>
      </c>
      <c r="BM251" s="8">
        <f t="shared" si="102"/>
        <v>0</v>
      </c>
      <c r="BN251" s="8">
        <f t="shared" si="103"/>
        <v>0</v>
      </c>
      <c r="BO251" s="8">
        <f t="shared" si="104"/>
        <v>0</v>
      </c>
      <c r="BP251" s="8">
        <f>BU251*WACC!$H$10/12</f>
        <v>0</v>
      </c>
      <c r="BQ251" s="8">
        <f t="shared" si="105"/>
        <v>0</v>
      </c>
      <c r="BR251" s="8"/>
      <c r="BS251" s="8">
        <f t="shared" si="106"/>
        <v>0</v>
      </c>
      <c r="BT251" s="8">
        <f t="shared" si="107"/>
        <v>0</v>
      </c>
      <c r="BU251" s="8">
        <f t="shared" si="108"/>
        <v>0</v>
      </c>
      <c r="BV251" s="8">
        <f>BU251*WACC!$H$11/12</f>
        <v>0</v>
      </c>
    </row>
    <row r="252" spans="1:74" hidden="1" outlineLevel="1" x14ac:dyDescent="0.2">
      <c r="A252">
        <f t="shared" si="98"/>
        <v>2029</v>
      </c>
      <c r="B252" s="49">
        <v>47150</v>
      </c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8"/>
      <c r="AK252" s="8"/>
      <c r="AL252">
        <f t="shared" si="97"/>
        <v>50.4</v>
      </c>
      <c r="AO252" s="8">
        <f t="shared" si="116"/>
        <v>0</v>
      </c>
      <c r="AP252" s="8">
        <f t="shared" si="117"/>
        <v>0</v>
      </c>
      <c r="AQ252" s="8">
        <f t="shared" si="118"/>
        <v>0</v>
      </c>
      <c r="AR252" s="8">
        <f t="shared" si="119"/>
        <v>0</v>
      </c>
      <c r="AS252" s="8">
        <v>0</v>
      </c>
      <c r="AU252" s="8">
        <f t="shared" si="120"/>
        <v>0</v>
      </c>
      <c r="AV252" s="8">
        <f t="shared" si="121"/>
        <v>0</v>
      </c>
      <c r="AW252" s="8">
        <f t="shared" si="122"/>
        <v>0</v>
      </c>
      <c r="AX252" s="8">
        <f t="shared" si="123"/>
        <v>0</v>
      </c>
      <c r="AZ252" s="8">
        <f t="shared" si="126"/>
        <v>0</v>
      </c>
      <c r="BA252" s="8">
        <f t="shared" si="126"/>
        <v>0</v>
      </c>
      <c r="BB252" s="8">
        <f t="shared" si="126"/>
        <v>0</v>
      </c>
      <c r="BC252" s="8">
        <f t="shared" si="124"/>
        <v>0</v>
      </c>
      <c r="BD252" s="8">
        <f t="shared" si="125"/>
        <v>0</v>
      </c>
      <c r="BF252" s="8">
        <f t="shared" si="110"/>
        <v>0</v>
      </c>
      <c r="BG252" s="8">
        <f t="shared" si="111"/>
        <v>0</v>
      </c>
      <c r="BH252" s="8">
        <f t="shared" si="112"/>
        <v>0</v>
      </c>
      <c r="BI252" s="8">
        <f t="shared" si="113"/>
        <v>0</v>
      </c>
      <c r="BJ252" s="8">
        <f t="shared" si="114"/>
        <v>0</v>
      </c>
      <c r="BK252" s="8">
        <f t="shared" si="115"/>
        <v>0</v>
      </c>
      <c r="BL252" s="8">
        <f>BU252*WACC!$H$9/12</f>
        <v>0</v>
      </c>
      <c r="BM252" s="8">
        <f t="shared" si="102"/>
        <v>0</v>
      </c>
      <c r="BN252" s="8">
        <f t="shared" si="103"/>
        <v>0</v>
      </c>
      <c r="BO252" s="8">
        <f t="shared" si="104"/>
        <v>0</v>
      </c>
      <c r="BP252" s="8">
        <f>BU252*WACC!$H$10/12</f>
        <v>0</v>
      </c>
      <c r="BQ252" s="8">
        <f t="shared" si="105"/>
        <v>0</v>
      </c>
      <c r="BR252" s="8"/>
      <c r="BS252" s="8">
        <f t="shared" si="106"/>
        <v>0</v>
      </c>
      <c r="BT252" s="8">
        <f t="shared" si="107"/>
        <v>0</v>
      </c>
      <c r="BU252" s="8">
        <f t="shared" si="108"/>
        <v>0</v>
      </c>
      <c r="BV252" s="8">
        <f>BU252*WACC!$H$11/12</f>
        <v>0</v>
      </c>
    </row>
    <row r="253" spans="1:74" hidden="1" outlineLevel="1" x14ac:dyDescent="0.2">
      <c r="A253">
        <f t="shared" si="98"/>
        <v>2029</v>
      </c>
      <c r="B253" s="49">
        <v>47178</v>
      </c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8"/>
      <c r="AK253" s="8"/>
      <c r="AL253">
        <f t="shared" si="97"/>
        <v>50.6</v>
      </c>
      <c r="AO253" s="8">
        <f t="shared" si="116"/>
        <v>0</v>
      </c>
      <c r="AP253" s="8">
        <f t="shared" si="117"/>
        <v>0</v>
      </c>
      <c r="AQ253" s="8">
        <f t="shared" si="118"/>
        <v>0</v>
      </c>
      <c r="AR253" s="8">
        <f t="shared" si="119"/>
        <v>0</v>
      </c>
      <c r="AS253" s="8">
        <v>0</v>
      </c>
      <c r="AU253" s="8">
        <f t="shared" si="120"/>
        <v>0</v>
      </c>
      <c r="AV253" s="8">
        <f t="shared" si="121"/>
        <v>0</v>
      </c>
      <c r="AW253" s="8">
        <f t="shared" si="122"/>
        <v>0</v>
      </c>
      <c r="AX253" s="8">
        <f t="shared" si="123"/>
        <v>0</v>
      </c>
      <c r="AZ253" s="8">
        <f t="shared" si="126"/>
        <v>0</v>
      </c>
      <c r="BA253" s="8">
        <f t="shared" si="126"/>
        <v>0</v>
      </c>
      <c r="BB253" s="8">
        <f t="shared" si="126"/>
        <v>0</v>
      </c>
      <c r="BC253" s="8">
        <f t="shared" si="124"/>
        <v>0</v>
      </c>
      <c r="BD253" s="8">
        <f t="shared" si="125"/>
        <v>0</v>
      </c>
      <c r="BF253" s="8">
        <f t="shared" si="110"/>
        <v>0</v>
      </c>
      <c r="BG253" s="8">
        <f t="shared" si="111"/>
        <v>0</v>
      </c>
      <c r="BH253" s="8">
        <f t="shared" si="112"/>
        <v>0</v>
      </c>
      <c r="BI253" s="8">
        <f t="shared" si="113"/>
        <v>0</v>
      </c>
      <c r="BJ253" s="8">
        <f t="shared" si="114"/>
        <v>0</v>
      </c>
      <c r="BK253" s="8">
        <f t="shared" si="115"/>
        <v>0</v>
      </c>
      <c r="BL253" s="8">
        <f>BU253*WACC!$H$9/12</f>
        <v>0</v>
      </c>
      <c r="BM253" s="8">
        <f t="shared" si="102"/>
        <v>0</v>
      </c>
      <c r="BN253" s="8">
        <f t="shared" si="103"/>
        <v>0</v>
      </c>
      <c r="BO253" s="8">
        <f t="shared" si="104"/>
        <v>0</v>
      </c>
      <c r="BP253" s="8">
        <f>BU253*WACC!$H$10/12</f>
        <v>0</v>
      </c>
      <c r="BQ253" s="8">
        <f t="shared" si="105"/>
        <v>0</v>
      </c>
      <c r="BR253" s="8"/>
      <c r="BS253" s="8">
        <f t="shared" si="106"/>
        <v>0</v>
      </c>
      <c r="BT253" s="8">
        <f t="shared" si="107"/>
        <v>0</v>
      </c>
      <c r="BU253" s="8">
        <f t="shared" si="108"/>
        <v>0</v>
      </c>
      <c r="BV253" s="8">
        <f>BU253*WACC!$H$11/12</f>
        <v>0</v>
      </c>
    </row>
    <row r="254" spans="1:74" hidden="1" outlineLevel="1" x14ac:dyDescent="0.2">
      <c r="A254">
        <f t="shared" si="98"/>
        <v>2029</v>
      </c>
      <c r="B254" s="49">
        <v>47209</v>
      </c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8"/>
      <c r="AK254" s="8"/>
      <c r="AL254">
        <f t="shared" si="97"/>
        <v>50.8</v>
      </c>
      <c r="AO254" s="8">
        <f t="shared" si="116"/>
        <v>0</v>
      </c>
      <c r="AP254" s="8">
        <f t="shared" si="117"/>
        <v>0</v>
      </c>
      <c r="AQ254" s="8">
        <f t="shared" si="118"/>
        <v>0</v>
      </c>
      <c r="AR254" s="8">
        <f t="shared" si="119"/>
        <v>0</v>
      </c>
      <c r="AS254" s="8">
        <v>0</v>
      </c>
      <c r="AU254" s="8">
        <f t="shared" si="120"/>
        <v>0</v>
      </c>
      <c r="AV254" s="8">
        <f t="shared" si="121"/>
        <v>0</v>
      </c>
      <c r="AW254" s="8">
        <f t="shared" si="122"/>
        <v>0</v>
      </c>
      <c r="AX254" s="8">
        <f t="shared" si="123"/>
        <v>0</v>
      </c>
      <c r="AZ254" s="8">
        <f t="shared" si="126"/>
        <v>0</v>
      </c>
      <c r="BA254" s="8">
        <f t="shared" si="126"/>
        <v>0</v>
      </c>
      <c r="BB254" s="8">
        <f t="shared" si="126"/>
        <v>0</v>
      </c>
      <c r="BC254" s="8">
        <f t="shared" si="124"/>
        <v>0</v>
      </c>
      <c r="BD254" s="8">
        <f t="shared" si="125"/>
        <v>0</v>
      </c>
      <c r="BF254" s="8">
        <f t="shared" si="110"/>
        <v>0</v>
      </c>
      <c r="BG254" s="8">
        <f t="shared" si="111"/>
        <v>0</v>
      </c>
      <c r="BH254" s="8">
        <f t="shared" si="112"/>
        <v>0</v>
      </c>
      <c r="BI254" s="8">
        <f t="shared" si="113"/>
        <v>0</v>
      </c>
      <c r="BJ254" s="8">
        <f t="shared" si="114"/>
        <v>0</v>
      </c>
      <c r="BK254" s="8">
        <f t="shared" si="115"/>
        <v>0</v>
      </c>
      <c r="BL254" s="8">
        <f>BU254*WACC!$H$9/12</f>
        <v>0</v>
      </c>
      <c r="BM254" s="8">
        <f t="shared" si="102"/>
        <v>0</v>
      </c>
      <c r="BN254" s="8">
        <f t="shared" si="103"/>
        <v>0</v>
      </c>
      <c r="BO254" s="8">
        <f t="shared" si="104"/>
        <v>0</v>
      </c>
      <c r="BP254" s="8">
        <f>BU254*WACC!$H$10/12</f>
        <v>0</v>
      </c>
      <c r="BQ254" s="8">
        <f t="shared" si="105"/>
        <v>0</v>
      </c>
      <c r="BR254" s="8"/>
      <c r="BS254" s="8">
        <f t="shared" si="106"/>
        <v>0</v>
      </c>
      <c r="BT254" s="8">
        <f t="shared" si="107"/>
        <v>0</v>
      </c>
      <c r="BU254" s="8">
        <f t="shared" si="108"/>
        <v>0</v>
      </c>
      <c r="BV254" s="8">
        <f>BU254*WACC!$H$11/12</f>
        <v>0</v>
      </c>
    </row>
    <row r="255" spans="1:74" hidden="1" outlineLevel="1" x14ac:dyDescent="0.2">
      <c r="A255">
        <f t="shared" si="98"/>
        <v>2029</v>
      </c>
      <c r="B255" s="49">
        <v>47239</v>
      </c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8"/>
      <c r="AK255" s="8"/>
      <c r="AL255">
        <f t="shared" si="97"/>
        <v>51</v>
      </c>
      <c r="AO255" s="8">
        <f t="shared" si="116"/>
        <v>0</v>
      </c>
      <c r="AP255" s="8">
        <f t="shared" si="117"/>
        <v>0</v>
      </c>
      <c r="AQ255" s="8">
        <f t="shared" si="118"/>
        <v>0</v>
      </c>
      <c r="AR255" s="8">
        <f t="shared" si="119"/>
        <v>0</v>
      </c>
      <c r="AS255" s="8">
        <v>0</v>
      </c>
      <c r="AU255" s="8">
        <f t="shared" si="120"/>
        <v>0</v>
      </c>
      <c r="AV255" s="8">
        <f t="shared" si="121"/>
        <v>0</v>
      </c>
      <c r="AW255" s="8">
        <f t="shared" si="122"/>
        <v>0</v>
      </c>
      <c r="AX255" s="8">
        <f t="shared" si="123"/>
        <v>0</v>
      </c>
      <c r="AZ255" s="8">
        <f t="shared" ref="AZ255:BB261" si="127">($AW255-$AX255)*AZ$5</f>
        <v>0</v>
      </c>
      <c r="BA255" s="8">
        <f t="shared" si="127"/>
        <v>0</v>
      </c>
      <c r="BB255" s="8">
        <f t="shared" si="127"/>
        <v>0</v>
      </c>
      <c r="BC255" s="8">
        <f t="shared" si="124"/>
        <v>0</v>
      </c>
      <c r="BD255" s="8">
        <f t="shared" si="125"/>
        <v>0</v>
      </c>
      <c r="BF255" s="8">
        <f t="shared" si="110"/>
        <v>0</v>
      </c>
      <c r="BG255" s="8">
        <f t="shared" si="111"/>
        <v>0</v>
      </c>
      <c r="BH255" s="8">
        <f t="shared" si="112"/>
        <v>0</v>
      </c>
      <c r="BI255" s="8">
        <f t="shared" si="113"/>
        <v>0</v>
      </c>
      <c r="BJ255" s="8">
        <f t="shared" si="114"/>
        <v>0</v>
      </c>
      <c r="BK255" s="8">
        <f t="shared" si="115"/>
        <v>0</v>
      </c>
      <c r="BL255" s="8">
        <f>BU255*WACC!$H$9/12</f>
        <v>0</v>
      </c>
      <c r="BM255" s="8">
        <f t="shared" si="102"/>
        <v>0</v>
      </c>
      <c r="BN255" s="8">
        <f t="shared" si="103"/>
        <v>0</v>
      </c>
      <c r="BO255" s="8">
        <f t="shared" si="104"/>
        <v>0</v>
      </c>
      <c r="BP255" s="8">
        <f>BU255*WACC!$H$10/12</f>
        <v>0</v>
      </c>
      <c r="BQ255" s="8">
        <f t="shared" si="105"/>
        <v>0</v>
      </c>
      <c r="BR255" s="8"/>
      <c r="BS255" s="8">
        <f t="shared" si="106"/>
        <v>0</v>
      </c>
      <c r="BT255" s="8">
        <f t="shared" si="107"/>
        <v>0</v>
      </c>
      <c r="BU255" s="8">
        <f t="shared" si="108"/>
        <v>0</v>
      </c>
      <c r="BV255" s="8">
        <f>BU255*WACC!$H$11/12</f>
        <v>0</v>
      </c>
    </row>
    <row r="256" spans="1:74" hidden="1" outlineLevel="1" x14ac:dyDescent="0.2">
      <c r="A256">
        <f t="shared" si="98"/>
        <v>2029</v>
      </c>
      <c r="B256" s="49">
        <v>47270</v>
      </c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8"/>
      <c r="AK256" s="8"/>
      <c r="AL256">
        <f t="shared" si="97"/>
        <v>51.2</v>
      </c>
      <c r="AO256" s="8">
        <f t="shared" si="116"/>
        <v>0</v>
      </c>
      <c r="AP256" s="8">
        <f t="shared" si="117"/>
        <v>0</v>
      </c>
      <c r="AQ256" s="8">
        <f t="shared" si="118"/>
        <v>0</v>
      </c>
      <c r="AR256" s="8">
        <f t="shared" si="119"/>
        <v>0</v>
      </c>
      <c r="AS256" s="8">
        <v>0</v>
      </c>
      <c r="AU256" s="8">
        <f t="shared" si="120"/>
        <v>0</v>
      </c>
      <c r="AV256" s="8">
        <f t="shared" si="121"/>
        <v>0</v>
      </c>
      <c r="AW256" s="8">
        <f t="shared" si="122"/>
        <v>0</v>
      </c>
      <c r="AX256" s="8">
        <f t="shared" si="123"/>
        <v>0</v>
      </c>
      <c r="AZ256" s="8">
        <f t="shared" si="127"/>
        <v>0</v>
      </c>
      <c r="BA256" s="8">
        <f t="shared" si="127"/>
        <v>0</v>
      </c>
      <c r="BB256" s="8">
        <f t="shared" si="127"/>
        <v>0</v>
      </c>
      <c r="BC256" s="8">
        <f t="shared" si="124"/>
        <v>0</v>
      </c>
      <c r="BD256" s="8">
        <f t="shared" si="125"/>
        <v>0</v>
      </c>
      <c r="BF256" s="8">
        <f t="shared" si="110"/>
        <v>0</v>
      </c>
      <c r="BG256" s="8">
        <f t="shared" si="111"/>
        <v>0</v>
      </c>
      <c r="BH256" s="8">
        <f t="shared" si="112"/>
        <v>0</v>
      </c>
      <c r="BI256" s="8">
        <f t="shared" si="113"/>
        <v>0</v>
      </c>
      <c r="BJ256" s="8">
        <f t="shared" si="114"/>
        <v>0</v>
      </c>
      <c r="BK256" s="8">
        <f t="shared" si="115"/>
        <v>0</v>
      </c>
      <c r="BL256" s="8">
        <f>BU256*WACC!$H$9/12</f>
        <v>0</v>
      </c>
      <c r="BM256" s="8">
        <f t="shared" si="102"/>
        <v>0</v>
      </c>
      <c r="BN256" s="8">
        <f t="shared" si="103"/>
        <v>0</v>
      </c>
      <c r="BO256" s="8">
        <f t="shared" si="104"/>
        <v>0</v>
      </c>
      <c r="BP256" s="8">
        <f>BU256*WACC!$H$10/12</f>
        <v>0</v>
      </c>
      <c r="BQ256" s="8">
        <f t="shared" si="105"/>
        <v>0</v>
      </c>
      <c r="BR256" s="8"/>
      <c r="BS256" s="8">
        <f t="shared" si="106"/>
        <v>0</v>
      </c>
      <c r="BT256" s="8">
        <f t="shared" si="107"/>
        <v>0</v>
      </c>
      <c r="BU256" s="8">
        <f t="shared" si="108"/>
        <v>0</v>
      </c>
      <c r="BV256" s="8">
        <f>BU256*WACC!$H$11/12</f>
        <v>0</v>
      </c>
    </row>
    <row r="257" spans="1:74" hidden="1" outlineLevel="1" x14ac:dyDescent="0.2">
      <c r="A257">
        <f t="shared" si="98"/>
        <v>2029</v>
      </c>
      <c r="B257" s="49">
        <v>47300</v>
      </c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8"/>
      <c r="AK257" s="8"/>
      <c r="AL257">
        <f t="shared" si="97"/>
        <v>51.4</v>
      </c>
      <c r="AO257" s="8">
        <f t="shared" si="116"/>
        <v>0</v>
      </c>
      <c r="AP257" s="8">
        <f t="shared" si="117"/>
        <v>0</v>
      </c>
      <c r="AQ257" s="8">
        <f t="shared" si="118"/>
        <v>0</v>
      </c>
      <c r="AR257" s="8">
        <f t="shared" si="119"/>
        <v>0</v>
      </c>
      <c r="AS257" s="8">
        <v>0</v>
      </c>
      <c r="AU257" s="8">
        <f t="shared" si="120"/>
        <v>0</v>
      </c>
      <c r="AV257" s="8">
        <f t="shared" si="121"/>
        <v>0</v>
      </c>
      <c r="AW257" s="8">
        <f t="shared" si="122"/>
        <v>0</v>
      </c>
      <c r="AX257" s="8">
        <f t="shared" si="123"/>
        <v>0</v>
      </c>
      <c r="AZ257" s="8">
        <f t="shared" si="127"/>
        <v>0</v>
      </c>
      <c r="BA257" s="8">
        <f t="shared" si="127"/>
        <v>0</v>
      </c>
      <c r="BB257" s="8">
        <f t="shared" si="127"/>
        <v>0</v>
      </c>
      <c r="BC257" s="8">
        <f t="shared" si="124"/>
        <v>0</v>
      </c>
      <c r="BD257" s="8">
        <f t="shared" si="125"/>
        <v>0</v>
      </c>
      <c r="BF257" s="8">
        <f t="shared" si="110"/>
        <v>0</v>
      </c>
      <c r="BG257" s="8">
        <f t="shared" si="111"/>
        <v>0</v>
      </c>
      <c r="BH257" s="8">
        <f t="shared" si="112"/>
        <v>0</v>
      </c>
      <c r="BI257" s="8">
        <f t="shared" si="113"/>
        <v>0</v>
      </c>
      <c r="BJ257" s="8">
        <f t="shared" si="114"/>
        <v>0</v>
      </c>
      <c r="BK257" s="8">
        <f t="shared" si="115"/>
        <v>0</v>
      </c>
      <c r="BL257" s="8">
        <f>BU257*WACC!$H$9/12</f>
        <v>0</v>
      </c>
      <c r="BM257" s="8">
        <f t="shared" si="102"/>
        <v>0</v>
      </c>
      <c r="BN257" s="8">
        <f t="shared" si="103"/>
        <v>0</v>
      </c>
      <c r="BO257" s="8">
        <f t="shared" si="104"/>
        <v>0</v>
      </c>
      <c r="BP257" s="8">
        <f>BU257*WACC!$H$10/12</f>
        <v>0</v>
      </c>
      <c r="BQ257" s="8">
        <f t="shared" si="105"/>
        <v>0</v>
      </c>
      <c r="BR257" s="8"/>
      <c r="BS257" s="8">
        <f t="shared" si="106"/>
        <v>0</v>
      </c>
      <c r="BT257" s="8">
        <f t="shared" si="107"/>
        <v>0</v>
      </c>
      <c r="BU257" s="8">
        <f t="shared" si="108"/>
        <v>0</v>
      </c>
      <c r="BV257" s="8">
        <f>BU257*WACC!$H$11/12</f>
        <v>0</v>
      </c>
    </row>
    <row r="258" spans="1:74" hidden="1" outlineLevel="1" x14ac:dyDescent="0.2">
      <c r="A258">
        <f t="shared" si="98"/>
        <v>2029</v>
      </c>
      <c r="B258" s="49">
        <v>47331</v>
      </c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8"/>
      <c r="AK258" s="8"/>
      <c r="AL258">
        <f t="shared" si="97"/>
        <v>51.6</v>
      </c>
      <c r="AO258" s="8">
        <f t="shared" si="116"/>
        <v>0</v>
      </c>
      <c r="AP258" s="8">
        <f t="shared" si="117"/>
        <v>0</v>
      </c>
      <c r="AQ258" s="8">
        <f t="shared" si="118"/>
        <v>0</v>
      </c>
      <c r="AR258" s="8">
        <f t="shared" si="119"/>
        <v>0</v>
      </c>
      <c r="AS258" s="8">
        <v>0</v>
      </c>
      <c r="AU258" s="8">
        <f t="shared" si="120"/>
        <v>0</v>
      </c>
      <c r="AV258" s="8">
        <f t="shared" si="121"/>
        <v>0</v>
      </c>
      <c r="AW258" s="8">
        <f t="shared" si="122"/>
        <v>0</v>
      </c>
      <c r="AX258" s="8">
        <f t="shared" si="123"/>
        <v>0</v>
      </c>
      <c r="AZ258" s="8">
        <f t="shared" si="127"/>
        <v>0</v>
      </c>
      <c r="BA258" s="8">
        <f t="shared" si="127"/>
        <v>0</v>
      </c>
      <c r="BB258" s="8">
        <f t="shared" si="127"/>
        <v>0</v>
      </c>
      <c r="BC258" s="8">
        <f t="shared" si="124"/>
        <v>0</v>
      </c>
      <c r="BD258" s="8">
        <f t="shared" si="125"/>
        <v>0</v>
      </c>
      <c r="BF258" s="8">
        <f t="shared" si="110"/>
        <v>0</v>
      </c>
      <c r="BG258" s="8">
        <f t="shared" si="111"/>
        <v>0</v>
      </c>
      <c r="BH258" s="8">
        <f t="shared" si="112"/>
        <v>0</v>
      </c>
      <c r="BI258" s="8">
        <f t="shared" si="113"/>
        <v>0</v>
      </c>
      <c r="BJ258" s="8">
        <f t="shared" si="114"/>
        <v>0</v>
      </c>
      <c r="BK258" s="8">
        <f t="shared" si="115"/>
        <v>0</v>
      </c>
      <c r="BL258" s="8">
        <f>BU258*WACC!$H$9/12</f>
        <v>0</v>
      </c>
      <c r="BM258" s="8">
        <f t="shared" si="102"/>
        <v>0</v>
      </c>
      <c r="BN258" s="8">
        <f t="shared" si="103"/>
        <v>0</v>
      </c>
      <c r="BO258" s="8">
        <f t="shared" si="104"/>
        <v>0</v>
      </c>
      <c r="BP258" s="8">
        <f>BU258*WACC!$H$10/12</f>
        <v>0</v>
      </c>
      <c r="BQ258" s="8">
        <f t="shared" si="105"/>
        <v>0</v>
      </c>
      <c r="BR258" s="8"/>
      <c r="BS258" s="8">
        <f t="shared" si="106"/>
        <v>0</v>
      </c>
      <c r="BT258" s="8">
        <f t="shared" si="107"/>
        <v>0</v>
      </c>
      <c r="BU258" s="8">
        <f t="shared" si="108"/>
        <v>0</v>
      </c>
      <c r="BV258" s="8">
        <f>BU258*WACC!$H$11/12</f>
        <v>0</v>
      </c>
    </row>
    <row r="259" spans="1:74" hidden="1" outlineLevel="1" x14ac:dyDescent="0.2">
      <c r="A259">
        <f t="shared" si="98"/>
        <v>2029</v>
      </c>
      <c r="B259" s="49">
        <v>47362</v>
      </c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8"/>
      <c r="AK259" s="8"/>
      <c r="AL259">
        <f t="shared" si="97"/>
        <v>51.8</v>
      </c>
      <c r="AO259" s="8">
        <f t="shared" si="116"/>
        <v>0</v>
      </c>
      <c r="AP259" s="8">
        <f t="shared" si="117"/>
        <v>0</v>
      </c>
      <c r="AQ259" s="8">
        <f t="shared" si="118"/>
        <v>0</v>
      </c>
      <c r="AR259" s="8">
        <f t="shared" si="119"/>
        <v>0</v>
      </c>
      <c r="AS259" s="8">
        <v>0</v>
      </c>
      <c r="AU259" s="8">
        <f t="shared" si="120"/>
        <v>0</v>
      </c>
      <c r="AV259" s="8">
        <f t="shared" si="121"/>
        <v>0</v>
      </c>
      <c r="AW259" s="8">
        <f t="shared" si="122"/>
        <v>0</v>
      </c>
      <c r="AX259" s="8">
        <f t="shared" si="123"/>
        <v>0</v>
      </c>
      <c r="AZ259" s="8">
        <f t="shared" si="127"/>
        <v>0</v>
      </c>
      <c r="BA259" s="8">
        <f t="shared" si="127"/>
        <v>0</v>
      </c>
      <c r="BB259" s="8">
        <f t="shared" si="127"/>
        <v>0</v>
      </c>
      <c r="BC259" s="8">
        <f t="shared" si="124"/>
        <v>0</v>
      </c>
      <c r="BD259" s="8">
        <f t="shared" si="125"/>
        <v>0</v>
      </c>
      <c r="BF259" s="8">
        <f t="shared" si="110"/>
        <v>0</v>
      </c>
      <c r="BG259" s="8">
        <f t="shared" si="111"/>
        <v>0</v>
      </c>
      <c r="BH259" s="8">
        <f t="shared" si="112"/>
        <v>0</v>
      </c>
      <c r="BI259" s="8">
        <f t="shared" si="113"/>
        <v>0</v>
      </c>
      <c r="BJ259" s="8">
        <f t="shared" si="114"/>
        <v>0</v>
      </c>
      <c r="BK259" s="8">
        <f t="shared" si="115"/>
        <v>0</v>
      </c>
      <c r="BL259" s="8">
        <f>BU259*WACC!$H$9/12</f>
        <v>0</v>
      </c>
      <c r="BM259" s="8">
        <f t="shared" si="102"/>
        <v>0</v>
      </c>
      <c r="BN259" s="8">
        <f t="shared" si="103"/>
        <v>0</v>
      </c>
      <c r="BO259" s="8">
        <f t="shared" si="104"/>
        <v>0</v>
      </c>
      <c r="BP259" s="8">
        <f>BU259*WACC!$H$10/12</f>
        <v>0</v>
      </c>
      <c r="BQ259" s="8">
        <f t="shared" si="105"/>
        <v>0</v>
      </c>
      <c r="BR259" s="8"/>
      <c r="BS259" s="8">
        <f t="shared" si="106"/>
        <v>0</v>
      </c>
      <c r="BT259" s="8">
        <f t="shared" si="107"/>
        <v>0</v>
      </c>
      <c r="BU259" s="8">
        <f t="shared" si="108"/>
        <v>0</v>
      </c>
      <c r="BV259" s="8">
        <f>BU259*WACC!$H$11/12</f>
        <v>0</v>
      </c>
    </row>
    <row r="260" spans="1:74" hidden="1" outlineLevel="1" x14ac:dyDescent="0.2">
      <c r="A260">
        <f t="shared" si="98"/>
        <v>2029</v>
      </c>
      <c r="B260" s="49">
        <v>47392</v>
      </c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8"/>
      <c r="AK260" s="8"/>
      <c r="AL260">
        <f t="shared" si="97"/>
        <v>52</v>
      </c>
      <c r="AO260" s="8">
        <f t="shared" si="116"/>
        <v>0</v>
      </c>
      <c r="AP260" s="8">
        <f t="shared" si="117"/>
        <v>0</v>
      </c>
      <c r="AQ260" s="8">
        <f t="shared" si="118"/>
        <v>0</v>
      </c>
      <c r="AR260" s="8">
        <f t="shared" si="119"/>
        <v>0</v>
      </c>
      <c r="AS260" s="8">
        <v>0</v>
      </c>
      <c r="AU260" s="8">
        <f t="shared" si="120"/>
        <v>0</v>
      </c>
      <c r="AV260" s="8">
        <f t="shared" si="121"/>
        <v>0</v>
      </c>
      <c r="AW260" s="8">
        <f t="shared" si="122"/>
        <v>0</v>
      </c>
      <c r="AX260" s="8">
        <f t="shared" si="123"/>
        <v>0</v>
      </c>
      <c r="AZ260" s="8">
        <f t="shared" si="127"/>
        <v>0</v>
      </c>
      <c r="BA260" s="8">
        <f t="shared" si="127"/>
        <v>0</v>
      </c>
      <c r="BB260" s="8">
        <f t="shared" si="127"/>
        <v>0</v>
      </c>
      <c r="BC260" s="8">
        <f t="shared" si="124"/>
        <v>0</v>
      </c>
      <c r="BD260" s="8">
        <f t="shared" si="125"/>
        <v>0</v>
      </c>
      <c r="BF260" s="8">
        <f t="shared" si="110"/>
        <v>0</v>
      </c>
      <c r="BG260" s="8">
        <f t="shared" si="111"/>
        <v>0</v>
      </c>
      <c r="BH260" s="8">
        <f t="shared" si="112"/>
        <v>0</v>
      </c>
      <c r="BI260" s="8">
        <f t="shared" si="113"/>
        <v>0</v>
      </c>
      <c r="BJ260" s="8">
        <f t="shared" si="114"/>
        <v>0</v>
      </c>
      <c r="BK260" s="8">
        <f t="shared" si="115"/>
        <v>0</v>
      </c>
      <c r="BL260" s="8">
        <f>BU260*WACC!$H$9/12</f>
        <v>0</v>
      </c>
      <c r="BM260" s="8">
        <f t="shared" si="102"/>
        <v>0</v>
      </c>
      <c r="BN260" s="8">
        <f t="shared" si="103"/>
        <v>0</v>
      </c>
      <c r="BO260" s="8">
        <f t="shared" si="104"/>
        <v>0</v>
      </c>
      <c r="BP260" s="8">
        <f>BU260*WACC!$H$10/12</f>
        <v>0</v>
      </c>
      <c r="BQ260" s="8">
        <f t="shared" si="105"/>
        <v>0</v>
      </c>
      <c r="BR260" s="8"/>
      <c r="BS260" s="8">
        <f t="shared" si="106"/>
        <v>0</v>
      </c>
      <c r="BT260" s="8">
        <f t="shared" si="107"/>
        <v>0</v>
      </c>
      <c r="BU260" s="8">
        <f t="shared" si="108"/>
        <v>0</v>
      </c>
      <c r="BV260" s="8">
        <f>BU260*WACC!$H$11/12</f>
        <v>0</v>
      </c>
    </row>
    <row r="261" spans="1:74" hidden="1" outlineLevel="1" x14ac:dyDescent="0.2">
      <c r="A261">
        <f t="shared" si="98"/>
        <v>2029</v>
      </c>
      <c r="B261" s="49">
        <v>47423</v>
      </c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8"/>
      <c r="AK261" s="8"/>
      <c r="AL261">
        <f t="shared" si="97"/>
        <v>52.2</v>
      </c>
      <c r="AO261" s="8">
        <f t="shared" si="116"/>
        <v>0</v>
      </c>
      <c r="AP261" s="8">
        <f t="shared" si="117"/>
        <v>0</v>
      </c>
      <c r="AQ261" s="8">
        <f t="shared" si="118"/>
        <v>0</v>
      </c>
      <c r="AR261" s="8">
        <f t="shared" si="119"/>
        <v>0</v>
      </c>
      <c r="AS261" s="8">
        <v>0</v>
      </c>
      <c r="AU261" s="8">
        <f t="shared" si="120"/>
        <v>0</v>
      </c>
      <c r="AV261" s="8">
        <f t="shared" si="121"/>
        <v>0</v>
      </c>
      <c r="AW261" s="8">
        <f t="shared" si="122"/>
        <v>0</v>
      </c>
      <c r="AX261" s="8">
        <f t="shared" si="123"/>
        <v>0</v>
      </c>
      <c r="AZ261" s="8">
        <f t="shared" si="127"/>
        <v>0</v>
      </c>
      <c r="BA261" s="8">
        <f t="shared" si="127"/>
        <v>0</v>
      </c>
      <c r="BB261" s="8">
        <f t="shared" si="127"/>
        <v>0</v>
      </c>
      <c r="BC261" s="8">
        <f t="shared" si="124"/>
        <v>0</v>
      </c>
      <c r="BD261" s="8">
        <f t="shared" si="125"/>
        <v>0</v>
      </c>
      <c r="BF261" s="8">
        <f t="shared" si="110"/>
        <v>0</v>
      </c>
      <c r="BG261" s="8">
        <f t="shared" si="111"/>
        <v>0</v>
      </c>
      <c r="BH261" s="8">
        <f t="shared" si="112"/>
        <v>0</v>
      </c>
      <c r="BI261" s="8">
        <f t="shared" si="113"/>
        <v>0</v>
      </c>
      <c r="BJ261" s="8">
        <f t="shared" si="114"/>
        <v>0</v>
      </c>
      <c r="BK261" s="8">
        <f t="shared" si="115"/>
        <v>0</v>
      </c>
      <c r="BL261" s="8">
        <f>BU261*WACC!$H$9/12</f>
        <v>0</v>
      </c>
      <c r="BM261" s="8">
        <f t="shared" si="102"/>
        <v>0</v>
      </c>
      <c r="BN261" s="8">
        <f t="shared" si="103"/>
        <v>0</v>
      </c>
      <c r="BO261" s="8">
        <f t="shared" si="104"/>
        <v>0</v>
      </c>
      <c r="BP261" s="8">
        <f>BU261*WACC!$H$10/12</f>
        <v>0</v>
      </c>
      <c r="BQ261" s="8">
        <f t="shared" si="105"/>
        <v>0</v>
      </c>
      <c r="BR261" s="8"/>
      <c r="BS261" s="8">
        <f t="shared" si="106"/>
        <v>0</v>
      </c>
      <c r="BT261" s="8">
        <f t="shared" si="107"/>
        <v>0</v>
      </c>
      <c r="BU261" s="8">
        <f t="shared" si="108"/>
        <v>0</v>
      </c>
      <c r="BV261" s="8">
        <f>BU261*WACC!$H$11/12</f>
        <v>0</v>
      </c>
    </row>
    <row r="262" spans="1:74" hidden="1" outlineLevel="1" x14ac:dyDescent="0.2">
      <c r="A262">
        <f t="shared" si="98"/>
        <v>2029</v>
      </c>
      <c r="B262" s="49">
        <v>47453</v>
      </c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8"/>
      <c r="AK262" s="8"/>
      <c r="AL262">
        <f t="shared" si="97"/>
        <v>52.4</v>
      </c>
      <c r="BD262" s="8">
        <f t="shared" si="125"/>
        <v>0</v>
      </c>
    </row>
    <row r="263" spans="1:74" hidden="1" outlineLevel="1" x14ac:dyDescent="0.2">
      <c r="A263">
        <f t="shared" si="98"/>
        <v>2030</v>
      </c>
      <c r="B263" s="91">
        <v>47484</v>
      </c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8"/>
      <c r="AK263" s="8"/>
      <c r="AL263">
        <f t="shared" si="97"/>
        <v>52.6</v>
      </c>
    </row>
    <row r="264" spans="1:74" hidden="1" outlineLevel="1" x14ac:dyDescent="0.2">
      <c r="A264">
        <f t="shared" si="98"/>
        <v>2030</v>
      </c>
      <c r="B264" s="91">
        <v>47515</v>
      </c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8"/>
      <c r="AK264" s="8"/>
      <c r="AL264">
        <f t="shared" si="97"/>
        <v>52.8</v>
      </c>
    </row>
    <row r="265" spans="1:74" hidden="1" outlineLevel="1" x14ac:dyDescent="0.2">
      <c r="A265">
        <f t="shared" si="98"/>
        <v>2030</v>
      </c>
      <c r="B265" s="91">
        <v>47543</v>
      </c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8"/>
      <c r="AK265" s="8"/>
      <c r="AL265">
        <f t="shared" ref="AL265:AL311" si="128">ROW()/5</f>
        <v>53</v>
      </c>
    </row>
    <row r="266" spans="1:74" hidden="1" outlineLevel="1" x14ac:dyDescent="0.2">
      <c r="A266">
        <f t="shared" ref="A266:A311" si="129">YEAR(B266)</f>
        <v>2030</v>
      </c>
      <c r="B266" s="91">
        <v>47574</v>
      </c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8"/>
      <c r="AK266" s="8"/>
      <c r="AL266">
        <f t="shared" si="128"/>
        <v>53.2</v>
      </c>
    </row>
    <row r="267" spans="1:74" hidden="1" outlineLevel="1" x14ac:dyDescent="0.2">
      <c r="A267">
        <f t="shared" si="129"/>
        <v>2030</v>
      </c>
      <c r="B267" s="91">
        <v>47604</v>
      </c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8"/>
      <c r="AK267" s="8"/>
      <c r="AL267">
        <f t="shared" si="128"/>
        <v>53.4</v>
      </c>
    </row>
    <row r="268" spans="1:74" hidden="1" outlineLevel="1" x14ac:dyDescent="0.2">
      <c r="A268">
        <f t="shared" si="129"/>
        <v>2030</v>
      </c>
      <c r="B268" s="91">
        <v>47635</v>
      </c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8"/>
      <c r="AK268" s="8"/>
      <c r="AL268">
        <f t="shared" si="128"/>
        <v>53.6</v>
      </c>
    </row>
    <row r="269" spans="1:74" hidden="1" outlineLevel="1" x14ac:dyDescent="0.2">
      <c r="A269">
        <f t="shared" si="129"/>
        <v>2030</v>
      </c>
      <c r="B269" s="91">
        <v>47665</v>
      </c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8"/>
      <c r="AK269" s="8"/>
      <c r="AL269">
        <f t="shared" si="128"/>
        <v>53.8</v>
      </c>
    </row>
    <row r="270" spans="1:74" hidden="1" outlineLevel="1" x14ac:dyDescent="0.2">
      <c r="A270">
        <f t="shared" si="129"/>
        <v>2030</v>
      </c>
      <c r="B270" s="91">
        <v>47696</v>
      </c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8"/>
      <c r="AK270" s="8"/>
      <c r="AL270">
        <f t="shared" si="128"/>
        <v>54</v>
      </c>
    </row>
    <row r="271" spans="1:74" hidden="1" outlineLevel="1" x14ac:dyDescent="0.2">
      <c r="A271">
        <f t="shared" si="129"/>
        <v>2030</v>
      </c>
      <c r="B271" s="91">
        <v>47727</v>
      </c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8"/>
      <c r="AK271" s="8"/>
      <c r="AL271">
        <f t="shared" si="128"/>
        <v>54.2</v>
      </c>
    </row>
    <row r="272" spans="1:74" hidden="1" outlineLevel="1" x14ac:dyDescent="0.2">
      <c r="A272">
        <f t="shared" si="129"/>
        <v>2030</v>
      </c>
      <c r="B272" s="91">
        <v>47757</v>
      </c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8"/>
      <c r="AK272" s="8"/>
      <c r="AL272">
        <f t="shared" si="128"/>
        <v>54.4</v>
      </c>
    </row>
    <row r="273" spans="1:38" hidden="1" outlineLevel="1" x14ac:dyDescent="0.2">
      <c r="A273">
        <f t="shared" si="129"/>
        <v>2030</v>
      </c>
      <c r="B273" s="91">
        <v>47788</v>
      </c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8"/>
      <c r="AK273" s="8"/>
      <c r="AL273">
        <f t="shared" si="128"/>
        <v>54.6</v>
      </c>
    </row>
    <row r="274" spans="1:38" hidden="1" outlineLevel="1" x14ac:dyDescent="0.2">
      <c r="A274">
        <f t="shared" si="129"/>
        <v>2030</v>
      </c>
      <c r="B274" s="91">
        <v>47818</v>
      </c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8"/>
      <c r="AK274" s="8"/>
      <c r="AL274">
        <f t="shared" si="128"/>
        <v>54.8</v>
      </c>
    </row>
    <row r="275" spans="1:38" hidden="1" outlineLevel="1" x14ac:dyDescent="0.2">
      <c r="A275">
        <f t="shared" si="129"/>
        <v>2031</v>
      </c>
      <c r="B275" s="91">
        <v>47849</v>
      </c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8"/>
      <c r="AK275" s="8"/>
      <c r="AL275">
        <f t="shared" si="128"/>
        <v>55</v>
      </c>
    </row>
    <row r="276" spans="1:38" hidden="1" outlineLevel="1" x14ac:dyDescent="0.2">
      <c r="A276">
        <f t="shared" si="129"/>
        <v>2031</v>
      </c>
      <c r="B276" s="91">
        <v>47880</v>
      </c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8"/>
      <c r="AK276" s="8"/>
      <c r="AL276">
        <f t="shared" si="128"/>
        <v>55.2</v>
      </c>
    </row>
    <row r="277" spans="1:38" hidden="1" outlineLevel="1" x14ac:dyDescent="0.2">
      <c r="A277">
        <f t="shared" si="129"/>
        <v>2031</v>
      </c>
      <c r="B277" s="91">
        <v>47908</v>
      </c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8"/>
      <c r="AK277" s="8"/>
      <c r="AL277">
        <f t="shared" si="128"/>
        <v>55.4</v>
      </c>
    </row>
    <row r="278" spans="1:38" hidden="1" outlineLevel="1" x14ac:dyDescent="0.2">
      <c r="A278">
        <f t="shared" si="129"/>
        <v>2031</v>
      </c>
      <c r="B278" s="91">
        <v>47939</v>
      </c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8"/>
      <c r="AK278" s="8"/>
      <c r="AL278">
        <f t="shared" si="128"/>
        <v>55.6</v>
      </c>
    </row>
    <row r="279" spans="1:38" hidden="1" outlineLevel="1" x14ac:dyDescent="0.2">
      <c r="A279">
        <f t="shared" si="129"/>
        <v>2031</v>
      </c>
      <c r="B279" s="91">
        <v>47969</v>
      </c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8"/>
      <c r="AK279" s="8"/>
      <c r="AL279">
        <f t="shared" si="128"/>
        <v>55.8</v>
      </c>
    </row>
    <row r="280" spans="1:38" hidden="1" outlineLevel="1" x14ac:dyDescent="0.2">
      <c r="A280">
        <f t="shared" si="129"/>
        <v>2031</v>
      </c>
      <c r="B280" s="91">
        <v>48000</v>
      </c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8"/>
      <c r="AK280" s="8"/>
      <c r="AL280">
        <f t="shared" si="128"/>
        <v>56</v>
      </c>
    </row>
    <row r="281" spans="1:38" hidden="1" outlineLevel="1" x14ac:dyDescent="0.2">
      <c r="A281">
        <f t="shared" si="129"/>
        <v>2031</v>
      </c>
      <c r="B281" s="91">
        <v>48030</v>
      </c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8"/>
      <c r="AK281" s="8"/>
      <c r="AL281">
        <f t="shared" si="128"/>
        <v>56.2</v>
      </c>
    </row>
    <row r="282" spans="1:38" hidden="1" outlineLevel="1" x14ac:dyDescent="0.2">
      <c r="A282">
        <f t="shared" si="129"/>
        <v>2031</v>
      </c>
      <c r="B282" s="91">
        <v>48061</v>
      </c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8"/>
      <c r="AK282" s="8"/>
      <c r="AL282">
        <f t="shared" si="128"/>
        <v>56.4</v>
      </c>
    </row>
    <row r="283" spans="1:38" hidden="1" outlineLevel="1" x14ac:dyDescent="0.2">
      <c r="A283">
        <f t="shared" si="129"/>
        <v>2031</v>
      </c>
      <c r="B283" s="91">
        <v>48092</v>
      </c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8"/>
      <c r="AK283" s="8"/>
      <c r="AL283">
        <f t="shared" si="128"/>
        <v>56.6</v>
      </c>
    </row>
    <row r="284" spans="1:38" hidden="1" outlineLevel="1" x14ac:dyDescent="0.2">
      <c r="A284">
        <f t="shared" si="129"/>
        <v>2031</v>
      </c>
      <c r="B284" s="91">
        <v>48122</v>
      </c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8"/>
      <c r="AK284" s="8"/>
      <c r="AL284">
        <f t="shared" si="128"/>
        <v>56.8</v>
      </c>
    </row>
    <row r="285" spans="1:38" hidden="1" outlineLevel="1" x14ac:dyDescent="0.2">
      <c r="A285">
        <f t="shared" si="129"/>
        <v>2031</v>
      </c>
      <c r="B285" s="91">
        <v>48153</v>
      </c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8"/>
      <c r="AK285" s="8"/>
      <c r="AL285">
        <f t="shared" si="128"/>
        <v>57</v>
      </c>
    </row>
    <row r="286" spans="1:38" hidden="1" outlineLevel="1" x14ac:dyDescent="0.2">
      <c r="A286">
        <f t="shared" si="129"/>
        <v>2031</v>
      </c>
      <c r="B286" s="91">
        <v>48183</v>
      </c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8"/>
      <c r="AK286" s="8"/>
      <c r="AL286">
        <f t="shared" si="128"/>
        <v>57.2</v>
      </c>
    </row>
    <row r="287" spans="1:38" hidden="1" outlineLevel="1" x14ac:dyDescent="0.2">
      <c r="A287">
        <f t="shared" si="129"/>
        <v>2032</v>
      </c>
      <c r="B287" s="91">
        <v>48214</v>
      </c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8"/>
      <c r="AK287" s="8"/>
      <c r="AL287">
        <f t="shared" si="128"/>
        <v>57.4</v>
      </c>
    </row>
    <row r="288" spans="1:38" hidden="1" outlineLevel="1" x14ac:dyDescent="0.2">
      <c r="A288">
        <f t="shared" si="129"/>
        <v>2032</v>
      </c>
      <c r="B288" s="91">
        <v>48245</v>
      </c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8"/>
      <c r="AK288" s="8"/>
      <c r="AL288">
        <f t="shared" si="128"/>
        <v>57.6</v>
      </c>
    </row>
    <row r="289" spans="1:38" hidden="1" outlineLevel="1" x14ac:dyDescent="0.2">
      <c r="A289">
        <f t="shared" si="129"/>
        <v>2032</v>
      </c>
      <c r="B289" s="91">
        <v>48274</v>
      </c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8"/>
      <c r="AK289" s="8"/>
      <c r="AL289">
        <f t="shared" si="128"/>
        <v>57.8</v>
      </c>
    </row>
    <row r="290" spans="1:38" hidden="1" outlineLevel="1" x14ac:dyDescent="0.2">
      <c r="A290">
        <f t="shared" si="129"/>
        <v>2032</v>
      </c>
      <c r="B290" s="91">
        <v>48305</v>
      </c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8"/>
      <c r="AK290" s="8"/>
      <c r="AL290">
        <f t="shared" si="128"/>
        <v>58</v>
      </c>
    </row>
    <row r="291" spans="1:38" hidden="1" outlineLevel="1" x14ac:dyDescent="0.2">
      <c r="A291">
        <f t="shared" si="129"/>
        <v>2032</v>
      </c>
      <c r="B291" s="91">
        <v>48335</v>
      </c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/>
      <c r="AH291" s="205"/>
      <c r="AI291" s="205"/>
      <c r="AJ291" s="8"/>
      <c r="AK291" s="8"/>
      <c r="AL291">
        <f t="shared" si="128"/>
        <v>58.2</v>
      </c>
    </row>
    <row r="292" spans="1:38" hidden="1" outlineLevel="1" x14ac:dyDescent="0.2">
      <c r="A292">
        <f t="shared" si="129"/>
        <v>2032</v>
      </c>
      <c r="B292" s="91">
        <v>48366</v>
      </c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5"/>
      <c r="AD292" s="205"/>
      <c r="AE292" s="205"/>
      <c r="AF292" s="205"/>
      <c r="AG292" s="205"/>
      <c r="AH292" s="205"/>
      <c r="AI292" s="205"/>
      <c r="AJ292" s="8"/>
      <c r="AK292" s="8"/>
      <c r="AL292">
        <f t="shared" si="128"/>
        <v>58.4</v>
      </c>
    </row>
    <row r="293" spans="1:38" hidden="1" outlineLevel="1" x14ac:dyDescent="0.2">
      <c r="A293">
        <f t="shared" si="129"/>
        <v>2032</v>
      </c>
      <c r="B293" s="91">
        <v>48396</v>
      </c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5"/>
      <c r="AD293" s="205"/>
      <c r="AE293" s="205"/>
      <c r="AF293" s="205"/>
      <c r="AG293" s="205"/>
      <c r="AH293" s="205"/>
      <c r="AI293" s="205"/>
      <c r="AJ293" s="8"/>
      <c r="AK293" s="8"/>
      <c r="AL293">
        <f t="shared" si="128"/>
        <v>58.6</v>
      </c>
    </row>
    <row r="294" spans="1:38" hidden="1" outlineLevel="1" x14ac:dyDescent="0.2">
      <c r="A294">
        <f t="shared" si="129"/>
        <v>2032</v>
      </c>
      <c r="B294" s="91">
        <v>48427</v>
      </c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5"/>
      <c r="AD294" s="205"/>
      <c r="AE294" s="205"/>
      <c r="AF294" s="205"/>
      <c r="AG294" s="205"/>
      <c r="AH294" s="205"/>
      <c r="AI294" s="205"/>
      <c r="AJ294" s="8"/>
      <c r="AK294" s="8"/>
      <c r="AL294">
        <f t="shared" si="128"/>
        <v>58.8</v>
      </c>
    </row>
    <row r="295" spans="1:38" hidden="1" outlineLevel="1" x14ac:dyDescent="0.2">
      <c r="A295">
        <f t="shared" si="129"/>
        <v>2032</v>
      </c>
      <c r="B295" s="91">
        <v>48458</v>
      </c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8"/>
      <c r="AK295" s="8"/>
      <c r="AL295">
        <f t="shared" si="128"/>
        <v>59</v>
      </c>
    </row>
    <row r="296" spans="1:38" hidden="1" outlineLevel="1" x14ac:dyDescent="0.2">
      <c r="A296">
        <f t="shared" si="129"/>
        <v>2032</v>
      </c>
      <c r="B296" s="91">
        <v>48488</v>
      </c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5"/>
      <c r="AD296" s="205"/>
      <c r="AE296" s="205"/>
      <c r="AF296" s="205"/>
      <c r="AG296" s="205"/>
      <c r="AH296" s="205"/>
      <c r="AI296" s="205"/>
      <c r="AJ296" s="8"/>
      <c r="AK296" s="8"/>
      <c r="AL296">
        <f t="shared" si="128"/>
        <v>59.2</v>
      </c>
    </row>
    <row r="297" spans="1:38" hidden="1" outlineLevel="1" x14ac:dyDescent="0.2">
      <c r="A297">
        <f t="shared" si="129"/>
        <v>2032</v>
      </c>
      <c r="B297" s="91">
        <v>48519</v>
      </c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8"/>
      <c r="AK297" s="8"/>
      <c r="AL297">
        <f t="shared" si="128"/>
        <v>59.4</v>
      </c>
    </row>
    <row r="298" spans="1:38" hidden="1" outlineLevel="1" x14ac:dyDescent="0.2">
      <c r="A298">
        <f t="shared" si="129"/>
        <v>2032</v>
      </c>
      <c r="B298" s="91">
        <v>48549</v>
      </c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5"/>
      <c r="AF298" s="205"/>
      <c r="AG298" s="205"/>
      <c r="AH298" s="205"/>
      <c r="AI298" s="205"/>
      <c r="AJ298" s="8"/>
      <c r="AK298" s="8"/>
      <c r="AL298">
        <f t="shared" si="128"/>
        <v>59.6</v>
      </c>
    </row>
    <row r="299" spans="1:38" hidden="1" outlineLevel="1" x14ac:dyDescent="0.2">
      <c r="A299">
        <f t="shared" si="129"/>
        <v>2033</v>
      </c>
      <c r="B299" s="91">
        <v>48580</v>
      </c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205"/>
      <c r="AH299" s="205"/>
      <c r="AI299" s="205"/>
      <c r="AJ299" s="8"/>
      <c r="AK299" s="8"/>
      <c r="AL299">
        <f t="shared" si="128"/>
        <v>59.8</v>
      </c>
    </row>
    <row r="300" spans="1:38" hidden="1" outlineLevel="1" x14ac:dyDescent="0.2">
      <c r="A300">
        <f t="shared" si="129"/>
        <v>2033</v>
      </c>
      <c r="B300" s="91">
        <v>48611</v>
      </c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05"/>
      <c r="AF300" s="205"/>
      <c r="AG300" s="205"/>
      <c r="AH300" s="205"/>
      <c r="AI300" s="205"/>
      <c r="AJ300" s="8"/>
      <c r="AK300" s="8"/>
      <c r="AL300">
        <f t="shared" si="128"/>
        <v>60</v>
      </c>
    </row>
    <row r="301" spans="1:38" hidden="1" outlineLevel="1" x14ac:dyDescent="0.2">
      <c r="A301">
        <f t="shared" si="129"/>
        <v>2033</v>
      </c>
      <c r="B301" s="91">
        <v>48639</v>
      </c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8"/>
      <c r="AK301" s="8"/>
      <c r="AL301">
        <f t="shared" si="128"/>
        <v>60.2</v>
      </c>
    </row>
    <row r="302" spans="1:38" hidden="1" outlineLevel="1" x14ac:dyDescent="0.2">
      <c r="A302">
        <f t="shared" si="129"/>
        <v>2033</v>
      </c>
      <c r="B302" s="91">
        <v>48670</v>
      </c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8"/>
      <c r="AK302" s="8"/>
      <c r="AL302">
        <f t="shared" si="128"/>
        <v>60.4</v>
      </c>
    </row>
    <row r="303" spans="1:38" hidden="1" outlineLevel="1" x14ac:dyDescent="0.2">
      <c r="A303">
        <f t="shared" si="129"/>
        <v>2033</v>
      </c>
      <c r="B303" s="91">
        <v>48700</v>
      </c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8"/>
      <c r="AK303" s="8"/>
      <c r="AL303">
        <f t="shared" si="128"/>
        <v>60.6</v>
      </c>
    </row>
    <row r="304" spans="1:38" hidden="1" outlineLevel="1" x14ac:dyDescent="0.2">
      <c r="A304">
        <f t="shared" si="129"/>
        <v>2033</v>
      </c>
      <c r="B304" s="91">
        <v>48731</v>
      </c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8"/>
      <c r="AK304" s="8"/>
      <c r="AL304">
        <f t="shared" si="128"/>
        <v>60.8</v>
      </c>
    </row>
    <row r="305" spans="1:80" hidden="1" outlineLevel="1" x14ac:dyDescent="0.2">
      <c r="A305">
        <f t="shared" si="129"/>
        <v>2033</v>
      </c>
      <c r="B305" s="91">
        <v>48761</v>
      </c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8"/>
      <c r="AK305" s="8"/>
      <c r="AL305">
        <f t="shared" si="128"/>
        <v>61</v>
      </c>
    </row>
    <row r="306" spans="1:80" hidden="1" outlineLevel="1" x14ac:dyDescent="0.2">
      <c r="A306">
        <f t="shared" si="129"/>
        <v>2033</v>
      </c>
      <c r="B306" s="91">
        <v>48792</v>
      </c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8"/>
      <c r="AK306" s="8"/>
      <c r="AL306">
        <f t="shared" si="128"/>
        <v>61.2</v>
      </c>
    </row>
    <row r="307" spans="1:80" hidden="1" outlineLevel="1" x14ac:dyDescent="0.2">
      <c r="A307">
        <f t="shared" si="129"/>
        <v>2033</v>
      </c>
      <c r="B307" s="91">
        <v>48823</v>
      </c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8"/>
      <c r="AK307" s="8"/>
      <c r="AL307">
        <f t="shared" si="128"/>
        <v>61.4</v>
      </c>
    </row>
    <row r="308" spans="1:80" hidden="1" outlineLevel="1" x14ac:dyDescent="0.2">
      <c r="A308">
        <f t="shared" si="129"/>
        <v>2033</v>
      </c>
      <c r="B308" s="91">
        <v>48853</v>
      </c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8"/>
      <c r="AK308" s="8"/>
      <c r="AL308">
        <f t="shared" si="128"/>
        <v>61.6</v>
      </c>
    </row>
    <row r="309" spans="1:80" hidden="1" outlineLevel="1" x14ac:dyDescent="0.2">
      <c r="A309">
        <f t="shared" si="129"/>
        <v>2033</v>
      </c>
      <c r="B309" s="91">
        <v>48884</v>
      </c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5"/>
      <c r="AD309" s="205"/>
      <c r="AE309" s="205"/>
      <c r="AF309" s="205"/>
      <c r="AG309" s="205"/>
      <c r="AH309" s="205"/>
      <c r="AI309" s="205"/>
      <c r="AJ309" s="8"/>
      <c r="AK309" s="8"/>
      <c r="AL309">
        <f t="shared" si="128"/>
        <v>61.8</v>
      </c>
    </row>
    <row r="310" spans="1:80" hidden="1" outlineLevel="1" x14ac:dyDescent="0.2">
      <c r="A310">
        <f t="shared" si="129"/>
        <v>2033</v>
      </c>
      <c r="B310" s="91">
        <v>48914</v>
      </c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F310" s="205"/>
      <c r="AG310" s="205"/>
      <c r="AH310" s="205"/>
      <c r="AI310" s="205"/>
      <c r="AJ310" s="8"/>
      <c r="AK310" s="8"/>
      <c r="AL310">
        <f t="shared" si="128"/>
        <v>62</v>
      </c>
    </row>
    <row r="311" spans="1:80" hidden="1" outlineLevel="1" x14ac:dyDescent="0.2">
      <c r="A311">
        <f t="shared" si="129"/>
        <v>2034</v>
      </c>
      <c r="B311" s="91">
        <v>48945</v>
      </c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184"/>
      <c r="S311" s="184"/>
      <c r="T311" s="184"/>
      <c r="U311" s="185"/>
      <c r="V311" s="184"/>
      <c r="W311" s="184"/>
      <c r="X311" s="184"/>
      <c r="Y311" s="205"/>
      <c r="Z311" s="205"/>
      <c r="AA311" s="205"/>
      <c r="AB311" s="205"/>
      <c r="AC311" s="205"/>
      <c r="AD311" s="205"/>
      <c r="AE311" s="205"/>
      <c r="AF311" s="205"/>
      <c r="AG311" s="205"/>
      <c r="AH311" s="205"/>
      <c r="AI311" s="205"/>
      <c r="AJ311" s="8"/>
      <c r="AK311" s="8"/>
      <c r="AL311">
        <f t="shared" si="128"/>
        <v>62.2</v>
      </c>
    </row>
    <row r="312" spans="1:80" s="54" customFormat="1" ht="76.5" collapsed="1" x14ac:dyDescent="0.2">
      <c r="B312" s="51"/>
      <c r="C312" s="226" t="s">
        <v>25</v>
      </c>
      <c r="D312" s="226" t="s">
        <v>25</v>
      </c>
      <c r="E312" s="229" t="s">
        <v>235</v>
      </c>
      <c r="F312" s="53" t="s">
        <v>347</v>
      </c>
      <c r="G312" s="53" t="s">
        <v>348</v>
      </c>
      <c r="H312" s="53" t="s">
        <v>349</v>
      </c>
      <c r="I312" s="53" t="s">
        <v>350</v>
      </c>
      <c r="J312" s="53" t="s">
        <v>351</v>
      </c>
      <c r="K312" s="53" t="s">
        <v>352</v>
      </c>
      <c r="L312" s="53" t="s">
        <v>353</v>
      </c>
      <c r="M312" s="53" t="s">
        <v>354</v>
      </c>
      <c r="N312" s="53" t="s">
        <v>355</v>
      </c>
      <c r="O312" s="53" t="s">
        <v>356</v>
      </c>
      <c r="P312" s="53" t="s">
        <v>357</v>
      </c>
      <c r="Q312" s="226" t="s">
        <v>159</v>
      </c>
      <c r="R312" s="186" t="s">
        <v>358</v>
      </c>
      <c r="S312" s="186" t="s">
        <v>359</v>
      </c>
      <c r="T312" s="186" t="s">
        <v>360</v>
      </c>
      <c r="U312" s="53" t="s">
        <v>162</v>
      </c>
      <c r="V312" s="186" t="s">
        <v>361</v>
      </c>
      <c r="W312" s="186" t="s">
        <v>362</v>
      </c>
      <c r="X312" s="186" t="s">
        <v>306</v>
      </c>
      <c r="Y312" s="53" t="s">
        <v>363</v>
      </c>
      <c r="Z312" s="53" t="s">
        <v>238</v>
      </c>
      <c r="AA312" s="226" t="s">
        <v>161</v>
      </c>
      <c r="AB312" s="53" t="s">
        <v>188</v>
      </c>
      <c r="AC312" s="53" t="s">
        <v>237</v>
      </c>
      <c r="AD312" s="294" t="s">
        <v>364</v>
      </c>
      <c r="AE312" s="55" t="s">
        <v>187</v>
      </c>
      <c r="AF312" s="53" t="s">
        <v>186</v>
      </c>
      <c r="AG312" s="53" t="s">
        <v>185</v>
      </c>
      <c r="AH312" s="53" t="s">
        <v>236</v>
      </c>
      <c r="AI312" s="226" t="s">
        <v>25</v>
      </c>
      <c r="AJ312" s="53" t="s">
        <v>307</v>
      </c>
      <c r="AK312" s="54" t="s">
        <v>253</v>
      </c>
    </row>
    <row r="313" spans="1:80" s="47" customFormat="1" ht="24.75" customHeight="1" x14ac:dyDescent="0.2">
      <c r="B313" s="202" t="s">
        <v>28</v>
      </c>
      <c r="BY313" s="230" t="s">
        <v>254</v>
      </c>
      <c r="BZ313" s="230"/>
      <c r="CA313" s="230" t="s">
        <v>281</v>
      </c>
      <c r="CB313" s="230"/>
    </row>
    <row r="314" spans="1:80" x14ac:dyDescent="0.2">
      <c r="B314">
        <v>2009</v>
      </c>
      <c r="C314" s="4">
        <f t="shared" ref="C314:N323" si="130">SUMIF($A$10:$A$311,$B314,C$10:C$311)</f>
        <v>42933843.629999995</v>
      </c>
      <c r="D314" s="4">
        <f t="shared" si="130"/>
        <v>0</v>
      </c>
      <c r="E314" s="4">
        <f t="shared" si="130"/>
        <v>1272374.1135846155</v>
      </c>
      <c r="F314" s="4"/>
      <c r="G314" s="4"/>
      <c r="H314" s="4">
        <f t="shared" si="130"/>
        <v>1267816.9300000002</v>
      </c>
      <c r="I314" s="4"/>
      <c r="J314" s="4"/>
      <c r="K314" s="4">
        <f t="shared" si="130"/>
        <v>2146603.7899999996</v>
      </c>
      <c r="L314" s="4">
        <f t="shared" si="130"/>
        <v>0</v>
      </c>
      <c r="M314" s="4">
        <f t="shared" si="130"/>
        <v>1209191.03</v>
      </c>
      <c r="N314" s="4">
        <f t="shared" si="130"/>
        <v>937412.75999999989</v>
      </c>
      <c r="O314" s="4">
        <f t="shared" ref="O314:Q335" si="131">VLOOKUP(DATE($B314,12,1),$B$10:$AJ$311,COLUMN()-1,FALSE)</f>
        <v>58625.900000000052</v>
      </c>
      <c r="P314" s="4">
        <f t="shared" si="131"/>
        <v>41996430.870000005</v>
      </c>
      <c r="Q314" s="4">
        <f t="shared" si="131"/>
        <v>42055056.770000003</v>
      </c>
      <c r="R314" s="4">
        <f t="shared" ref="R314:T338" si="132">SUMIF($A$10:$A$311,$B314,R$10:R$311)</f>
        <v>2143104.46</v>
      </c>
      <c r="S314" s="4">
        <f t="shared" si="132"/>
        <v>930880</v>
      </c>
      <c r="T314" s="4">
        <f t="shared" si="132"/>
        <v>271256.43000000005</v>
      </c>
      <c r="U314" s="4">
        <f t="shared" ref="U314:U338" si="133">VLOOKUP(DATE($B314,12,1),$B$10:$AJ$311,COLUMN()-1,FALSE)</f>
        <v>1483480.89</v>
      </c>
      <c r="V314" s="4">
        <f t="shared" ref="V314:Y338" si="134">SUMIF($A$10:$A$311,$B314,V$10:V$311)</f>
        <v>50579.497450041104</v>
      </c>
      <c r="W314" s="4">
        <f t="shared" si="134"/>
        <v>135091.22999999998</v>
      </c>
      <c r="X314" s="4">
        <f t="shared" si="134"/>
        <v>0</v>
      </c>
      <c r="Y314" s="4">
        <f t="shared" si="134"/>
        <v>3499.3399999999901</v>
      </c>
      <c r="Z314" s="4">
        <f t="shared" ref="Z314:Z334" si="135">VLOOKUP(DATE($B314,12,1),$B$10:$AJ$311,COLUMN()-1,FALSE)</f>
        <v>0</v>
      </c>
      <c r="AA314" s="4">
        <f t="shared" ref="AA314:AA338" si="136">SUMIF($A$10:$A$311,$B314,AA$10:AA$311)</f>
        <v>0</v>
      </c>
      <c r="AB314" s="4">
        <f t="shared" ref="AB314:AC338" si="137">VLOOKUP(DATE($B314,12,1),$B$10:$AJ$311,COLUMN()-1,FALSE)</f>
        <v>0</v>
      </c>
      <c r="AC314" s="4">
        <f t="shared" si="137"/>
        <v>0</v>
      </c>
      <c r="AD314" s="4">
        <f t="shared" ref="AD314:AE338" si="138">SUMIF($A$10:$A$311,$B314,AD$10:AD$311)</f>
        <v>0</v>
      </c>
      <c r="AE314" s="4">
        <f t="shared" si="138"/>
        <v>0</v>
      </c>
      <c r="AF314" s="4">
        <f t="shared" ref="AF314:AG338" si="139">VLOOKUP(DATE($B314,12,1),$B$10:$AJ$311,COLUMN()-1,FALSE)</f>
        <v>0</v>
      </c>
      <c r="AG314" s="4">
        <f t="shared" si="139"/>
        <v>0</v>
      </c>
      <c r="AH314" s="4">
        <f t="shared" ref="AH314:AK338" si="140">SUMIF($A$10:$A$311,$B314,AH$10:AH$311)</f>
        <v>0</v>
      </c>
      <c r="AI314" s="4">
        <f t="shared" si="140"/>
        <v>505553.5799999999</v>
      </c>
      <c r="AJ314" s="4">
        <f t="shared" si="140"/>
        <v>428024.40103465633</v>
      </c>
      <c r="AK314" s="4">
        <f t="shared" si="140"/>
        <v>428024.40103465633</v>
      </c>
      <c r="AL314">
        <f t="shared" ref="AL314:AL338" si="141">ROW()/5</f>
        <v>62.8</v>
      </c>
      <c r="AM314" s="47">
        <f t="shared" ref="AM314:AM334" si="142">IF(INT(AL315)-AL315=0,1,2)</f>
        <v>1</v>
      </c>
      <c r="AN314" s="8">
        <f>AJ314-RevReqSumR!W314</f>
        <v>0</v>
      </c>
      <c r="BY314" s="231">
        <v>211955.72222222222</v>
      </c>
      <c r="BZ314" s="232">
        <f>AK314-BY314</f>
        <v>216068.67881243411</v>
      </c>
      <c r="CA314" s="231">
        <v>211955.72222222222</v>
      </c>
      <c r="CB314" s="231">
        <f>CA314-BY314</f>
        <v>0</v>
      </c>
    </row>
    <row r="315" spans="1:80" x14ac:dyDescent="0.2">
      <c r="B315">
        <f t="shared" ref="B315:B338" si="143">B314+1</f>
        <v>2010</v>
      </c>
      <c r="C315" s="4">
        <f t="shared" si="130"/>
        <v>24212267.719999999</v>
      </c>
      <c r="D315" s="4">
        <f t="shared" si="130"/>
        <v>0</v>
      </c>
      <c r="E315" s="4">
        <f t="shared" si="130"/>
        <v>5633081.2245230777</v>
      </c>
      <c r="F315" s="4"/>
      <c r="G315" s="4"/>
      <c r="H315" s="4">
        <f t="shared" si="130"/>
        <v>5558552.3900000006</v>
      </c>
      <c r="I315" s="4"/>
      <c r="J315" s="4"/>
      <c r="K315" s="4">
        <f t="shared" si="130"/>
        <v>9411251.7599999998</v>
      </c>
      <c r="L315" s="4">
        <f t="shared" si="130"/>
        <v>26679.829999999998</v>
      </c>
      <c r="M315" s="4">
        <f t="shared" si="130"/>
        <v>5617178.290000001</v>
      </c>
      <c r="N315" s="4">
        <f t="shared" si="130"/>
        <v>3820753.2999999993</v>
      </c>
      <c r="O315" s="4">
        <f t="shared" si="131"/>
        <v>0</v>
      </c>
      <c r="P315" s="4">
        <f t="shared" si="131"/>
        <v>62387945.289999999</v>
      </c>
      <c r="Q315" s="4">
        <f t="shared" si="131"/>
        <v>62387945.289999999</v>
      </c>
      <c r="R315" s="4">
        <f t="shared" si="132"/>
        <v>9412631.75</v>
      </c>
      <c r="S315" s="4">
        <f t="shared" si="132"/>
        <v>9759306.4199999999</v>
      </c>
      <c r="T315" s="4">
        <f t="shared" si="132"/>
        <v>1499492.8000000003</v>
      </c>
      <c r="U315" s="4">
        <f t="shared" si="133"/>
        <v>2636299.0200000014</v>
      </c>
      <c r="V315" s="4">
        <f t="shared" si="134"/>
        <v>192840.78603236986</v>
      </c>
      <c r="W315" s="4">
        <f t="shared" si="134"/>
        <v>203400.65</v>
      </c>
      <c r="X315" s="4">
        <f t="shared" si="134"/>
        <v>0</v>
      </c>
      <c r="Y315" s="4">
        <f t="shared" si="134"/>
        <v>0</v>
      </c>
      <c r="Z315" s="4">
        <f t="shared" si="135"/>
        <v>0</v>
      </c>
      <c r="AA315" s="4">
        <f t="shared" si="136"/>
        <v>0</v>
      </c>
      <c r="AB315" s="4">
        <f t="shared" si="137"/>
        <v>0</v>
      </c>
      <c r="AC315" s="4">
        <f t="shared" si="137"/>
        <v>0</v>
      </c>
      <c r="AD315" s="4">
        <f t="shared" si="138"/>
        <v>0</v>
      </c>
      <c r="AE315" s="4">
        <f t="shared" si="138"/>
        <v>0</v>
      </c>
      <c r="AF315" s="4">
        <f t="shared" si="139"/>
        <v>0</v>
      </c>
      <c r="AG315" s="4">
        <f t="shared" si="139"/>
        <v>0</v>
      </c>
      <c r="AH315" s="4">
        <f t="shared" si="140"/>
        <v>0</v>
      </c>
      <c r="AI315" s="4">
        <f t="shared" si="140"/>
        <v>258524.91999999998</v>
      </c>
      <c r="AJ315" s="4">
        <f t="shared" si="140"/>
        <v>-770197.60944455338</v>
      </c>
      <c r="AK315" s="4">
        <f t="shared" si="140"/>
        <v>-770197.60944455338</v>
      </c>
      <c r="AL315">
        <f t="shared" si="141"/>
        <v>63</v>
      </c>
      <c r="AM315" s="47">
        <f t="shared" si="142"/>
        <v>2</v>
      </c>
      <c r="AN315" s="8">
        <f>AJ315-RevReqSumR!W315</f>
        <v>0</v>
      </c>
      <c r="AO315" s="8"/>
      <c r="BY315" s="231">
        <v>1727119.340740741</v>
      </c>
      <c r="BZ315" s="232">
        <f t="shared" ref="BZ315:BZ338" si="144">AK315-BY315</f>
        <v>-2497316.9501852943</v>
      </c>
      <c r="CA315" s="231">
        <v>1727119.340740741</v>
      </c>
      <c r="CB315" s="231">
        <f t="shared" ref="CB315:CB339" si="145">CA315-BY315</f>
        <v>0</v>
      </c>
    </row>
    <row r="316" spans="1:80" x14ac:dyDescent="0.2">
      <c r="A316" s="89"/>
      <c r="B316" s="89">
        <f t="shared" si="143"/>
        <v>2011</v>
      </c>
      <c r="C316" s="197">
        <f t="shared" si="130"/>
        <v>15594694</v>
      </c>
      <c r="D316" s="197">
        <f t="shared" si="130"/>
        <v>0</v>
      </c>
      <c r="E316" s="197">
        <f t="shared" si="130"/>
        <v>7594845.8254923085</v>
      </c>
      <c r="F316" s="197"/>
      <c r="G316" s="197"/>
      <c r="H316" s="197">
        <f t="shared" si="130"/>
        <v>7473720.6499999994</v>
      </c>
      <c r="I316" s="197"/>
      <c r="J316" s="197"/>
      <c r="K316" s="197">
        <f t="shared" si="130"/>
        <v>12280357.770000001</v>
      </c>
      <c r="L316" s="197">
        <f t="shared" si="130"/>
        <v>76573.95</v>
      </c>
      <c r="M316" s="197">
        <f t="shared" si="130"/>
        <v>7429658.459999999</v>
      </c>
      <c r="N316" s="197">
        <f t="shared" si="130"/>
        <v>4927273.2600000007</v>
      </c>
      <c r="O316" s="197">
        <f t="shared" si="131"/>
        <v>44062.189999999944</v>
      </c>
      <c r="P316" s="197">
        <f t="shared" si="131"/>
        <v>73055366.030000001</v>
      </c>
      <c r="Q316" s="197">
        <f t="shared" si="131"/>
        <v>73099428.219999999</v>
      </c>
      <c r="R316" s="197">
        <f t="shared" si="132"/>
        <v>11724978.92</v>
      </c>
      <c r="S316" s="197">
        <f t="shared" si="132"/>
        <v>9221083.5899999999</v>
      </c>
      <c r="T316" s="197">
        <f t="shared" si="132"/>
        <v>-3344976.720000138</v>
      </c>
      <c r="U316" s="197">
        <f t="shared" si="133"/>
        <v>1795217.6299998639</v>
      </c>
      <c r="V316" s="197">
        <f t="shared" si="134"/>
        <v>350276.88179500145</v>
      </c>
      <c r="W316" s="197">
        <f t="shared" si="134"/>
        <v>285220.05</v>
      </c>
      <c r="X316" s="197">
        <f t="shared" si="134"/>
        <v>0</v>
      </c>
      <c r="Y316" s="197">
        <f t="shared" si="134"/>
        <v>559489.04</v>
      </c>
      <c r="Z316" s="197">
        <f t="shared" si="135"/>
        <v>0</v>
      </c>
      <c r="AA316" s="197">
        <f t="shared" si="136"/>
        <v>0</v>
      </c>
      <c r="AB316" s="197">
        <f t="shared" si="137"/>
        <v>0</v>
      </c>
      <c r="AC316" s="197">
        <f t="shared" si="137"/>
        <v>0</v>
      </c>
      <c r="AD316" s="197">
        <f t="shared" si="138"/>
        <v>0</v>
      </c>
      <c r="AE316" s="197">
        <f t="shared" si="138"/>
        <v>0</v>
      </c>
      <c r="AF316" s="197">
        <f t="shared" si="139"/>
        <v>0</v>
      </c>
      <c r="AG316" s="197">
        <f t="shared" si="139"/>
        <v>0</v>
      </c>
      <c r="AH316" s="197">
        <f t="shared" si="140"/>
        <v>0</v>
      </c>
      <c r="AI316" s="197">
        <f t="shared" si="140"/>
        <v>127415.19</v>
      </c>
      <c r="AJ316" s="4">
        <f t="shared" si="140"/>
        <v>4788503.0572874481</v>
      </c>
      <c r="AK316" s="4">
        <f>SUMIF($A$10:$A$311,$B316,AK$10:AK$311)</f>
        <v>4788503.0572874472</v>
      </c>
      <c r="AL316">
        <f t="shared" si="141"/>
        <v>63.2</v>
      </c>
      <c r="AM316" s="47">
        <f t="shared" si="142"/>
        <v>2</v>
      </c>
      <c r="AN316" s="8">
        <f>AJ316-RevReqSumR!W316</f>
        <v>0</v>
      </c>
      <c r="AO316" s="8"/>
      <c r="BY316">
        <v>4256040.6293623904</v>
      </c>
      <c r="BZ316" s="8">
        <f t="shared" si="144"/>
        <v>532462.42792505678</v>
      </c>
      <c r="CA316">
        <v>4494957.9766483912</v>
      </c>
      <c r="CB316">
        <f t="shared" si="145"/>
        <v>238917.34728600085</v>
      </c>
    </row>
    <row r="317" spans="1:80" x14ac:dyDescent="0.2">
      <c r="A317" s="89"/>
      <c r="B317" s="89">
        <f t="shared" si="143"/>
        <v>2012</v>
      </c>
      <c r="C317" s="197">
        <f t="shared" si="130"/>
        <v>16936</v>
      </c>
      <c r="D317" s="197">
        <f t="shared" si="130"/>
        <v>0</v>
      </c>
      <c r="E317" s="197">
        <f t="shared" si="130"/>
        <v>7893122.7902307687</v>
      </c>
      <c r="F317" s="197"/>
      <c r="G317" s="197"/>
      <c r="H317" s="197">
        <f t="shared" si="130"/>
        <v>7781089.4000000004</v>
      </c>
      <c r="I317" s="197"/>
      <c r="J317" s="197"/>
      <c r="K317" s="197">
        <f t="shared" si="130"/>
        <v>12500100</v>
      </c>
      <c r="L317" s="197">
        <f t="shared" si="130"/>
        <v>146203.94</v>
      </c>
      <c r="M317" s="197">
        <f t="shared" si="130"/>
        <v>7678211.6799999997</v>
      </c>
      <c r="N317" s="197">
        <f t="shared" si="130"/>
        <v>4968092.26</v>
      </c>
      <c r="O317" s="197">
        <f t="shared" si="131"/>
        <v>146939.90999999992</v>
      </c>
      <c r="P317" s="197">
        <f t="shared" si="131"/>
        <v>68104209.769999996</v>
      </c>
      <c r="Q317" s="197">
        <f t="shared" si="131"/>
        <v>68251149.679999992</v>
      </c>
      <c r="R317" s="197">
        <f t="shared" si="132"/>
        <v>8533307.3100000005</v>
      </c>
      <c r="S317" s="197">
        <f t="shared" si="132"/>
        <v>3309808.9799999995</v>
      </c>
      <c r="T317" s="197">
        <f t="shared" si="132"/>
        <v>-5730793.4900000002</v>
      </c>
      <c r="U317" s="197">
        <f t="shared" si="133"/>
        <v>1287922.4699998638</v>
      </c>
      <c r="V317" s="197">
        <f t="shared" si="134"/>
        <v>156292.78008431071</v>
      </c>
      <c r="W317" s="197">
        <f t="shared" si="134"/>
        <v>108511.05</v>
      </c>
      <c r="X317" s="197">
        <f t="shared" si="134"/>
        <v>0</v>
      </c>
      <c r="Y317" s="197">
        <f t="shared" si="134"/>
        <v>3967845.2699999996</v>
      </c>
      <c r="Z317" s="197">
        <f t="shared" si="135"/>
        <v>0</v>
      </c>
      <c r="AA317" s="197">
        <f t="shared" si="136"/>
        <v>0</v>
      </c>
      <c r="AB317" s="197">
        <f t="shared" si="137"/>
        <v>0</v>
      </c>
      <c r="AC317" s="197">
        <f t="shared" si="137"/>
        <v>0</v>
      </c>
      <c r="AD317" s="197">
        <f t="shared" si="138"/>
        <v>0</v>
      </c>
      <c r="AE317" s="197">
        <f t="shared" si="138"/>
        <v>0</v>
      </c>
      <c r="AF317" s="197">
        <f t="shared" si="139"/>
        <v>0</v>
      </c>
      <c r="AG317" s="197">
        <f t="shared" si="139"/>
        <v>0</v>
      </c>
      <c r="AH317" s="197">
        <f t="shared" si="140"/>
        <v>0</v>
      </c>
      <c r="AI317" s="197">
        <f t="shared" si="140"/>
        <v>68188.710000000006</v>
      </c>
      <c r="AJ317" s="197">
        <f t="shared" si="140"/>
        <v>10143664.690315081</v>
      </c>
      <c r="AK317" s="197">
        <f t="shared" si="140"/>
        <v>10143664.690315081</v>
      </c>
      <c r="AL317">
        <f t="shared" si="141"/>
        <v>63.4</v>
      </c>
      <c r="AM317" s="47">
        <v>2</v>
      </c>
      <c r="AN317" s="8">
        <f>AJ317-RevReqSumR!W317</f>
        <v>0</v>
      </c>
      <c r="AO317" s="8"/>
      <c r="BY317">
        <v>3943638.6854913458</v>
      </c>
      <c r="BZ317" s="8">
        <f t="shared" si="144"/>
        <v>6200026.004823735</v>
      </c>
      <c r="CA317">
        <v>4239105.5471353456</v>
      </c>
      <c r="CB317">
        <f t="shared" si="145"/>
        <v>295466.86164399981</v>
      </c>
    </row>
    <row r="318" spans="1:80" x14ac:dyDescent="0.2">
      <c r="B318" s="89">
        <f t="shared" si="143"/>
        <v>2013</v>
      </c>
      <c r="C318" s="197">
        <f t="shared" si="130"/>
        <v>0</v>
      </c>
      <c r="D318" s="197">
        <f t="shared" si="130"/>
        <v>0</v>
      </c>
      <c r="E318" s="197">
        <f t="shared" si="130"/>
        <v>7400846.5332923075</v>
      </c>
      <c r="F318" s="197"/>
      <c r="G318" s="197"/>
      <c r="H318" s="197">
        <f t="shared" si="130"/>
        <v>7306210.5100000007</v>
      </c>
      <c r="I318" s="197"/>
      <c r="J318" s="197"/>
      <c r="K318" s="197">
        <f t="shared" si="130"/>
        <v>11936750</v>
      </c>
      <c r="L318" s="197">
        <f t="shared" si="130"/>
        <v>78492</v>
      </c>
      <c r="M318" s="197">
        <f t="shared" si="130"/>
        <v>7453150.4199999999</v>
      </c>
      <c r="N318" s="197">
        <f t="shared" si="130"/>
        <v>4562091.580000001</v>
      </c>
      <c r="O318" s="197">
        <f t="shared" si="131"/>
        <v>0</v>
      </c>
      <c r="P318" s="197">
        <f t="shared" si="131"/>
        <v>63542118.189999998</v>
      </c>
      <c r="Q318" s="197">
        <f t="shared" si="131"/>
        <v>63542118.189999998</v>
      </c>
      <c r="R318" s="197">
        <f t="shared" si="132"/>
        <v>4908532.3599999994</v>
      </c>
      <c r="S318" s="197">
        <f t="shared" si="132"/>
        <v>3826635.0199999809</v>
      </c>
      <c r="T318" s="197">
        <f t="shared" si="132"/>
        <v>-2101030.7300000535</v>
      </c>
      <c r="U318" s="197">
        <f t="shared" si="133"/>
        <v>268789.07999982964</v>
      </c>
      <c r="V318" s="197">
        <f t="shared" si="134"/>
        <v>89770.396163031255</v>
      </c>
      <c r="W318" s="197">
        <f t="shared" si="134"/>
        <v>37127.35</v>
      </c>
      <c r="X318" s="197">
        <f t="shared" si="134"/>
        <v>0</v>
      </c>
      <c r="Y318" s="197">
        <f t="shared" si="134"/>
        <v>7028217.6400000006</v>
      </c>
      <c r="Z318" s="197">
        <f t="shared" si="135"/>
        <v>0</v>
      </c>
      <c r="AA318" s="197">
        <f t="shared" si="136"/>
        <v>0</v>
      </c>
      <c r="AB318" s="197">
        <f t="shared" si="137"/>
        <v>0</v>
      </c>
      <c r="AC318" s="197">
        <f t="shared" si="137"/>
        <v>0</v>
      </c>
      <c r="AD318" s="197">
        <f t="shared" si="138"/>
        <v>0</v>
      </c>
      <c r="AE318" s="197">
        <f t="shared" si="138"/>
        <v>0</v>
      </c>
      <c r="AF318" s="197">
        <f t="shared" si="139"/>
        <v>0</v>
      </c>
      <c r="AG318" s="197">
        <f t="shared" si="139"/>
        <v>0</v>
      </c>
      <c r="AH318" s="197">
        <f t="shared" si="140"/>
        <v>0</v>
      </c>
      <c r="AI318" s="197">
        <f t="shared" si="140"/>
        <v>95021.030000000013</v>
      </c>
      <c r="AJ318" s="4">
        <f t="shared" si="140"/>
        <v>9445803.1694553923</v>
      </c>
      <c r="AK318" s="4">
        <f t="shared" si="140"/>
        <v>9445803.1694553923</v>
      </c>
      <c r="AL318">
        <f t="shared" si="141"/>
        <v>63.6</v>
      </c>
      <c r="AM318" s="47">
        <v>2</v>
      </c>
      <c r="AN318" s="8">
        <f>AJ318-RevReqSumR!W318</f>
        <v>0</v>
      </c>
      <c r="AO318" s="8"/>
      <c r="BY318">
        <v>3166344.0185349118</v>
      </c>
      <c r="BZ318" s="8">
        <f t="shared" si="144"/>
        <v>6279459.1509204805</v>
      </c>
      <c r="CA318">
        <v>3680855.9704029118</v>
      </c>
      <c r="CB318">
        <f t="shared" si="145"/>
        <v>514511.95186799997</v>
      </c>
    </row>
    <row r="319" spans="1:80" x14ac:dyDescent="0.2">
      <c r="B319">
        <f t="shared" si="143"/>
        <v>2014</v>
      </c>
      <c r="C319" s="4">
        <f t="shared" si="130"/>
        <v>0</v>
      </c>
      <c r="D319" s="4">
        <f t="shared" si="130"/>
        <v>0</v>
      </c>
      <c r="E319" s="4">
        <f t="shared" si="130"/>
        <v>6911691.6749798683</v>
      </c>
      <c r="F319" s="4"/>
      <c r="G319" s="4"/>
      <c r="H319" s="4">
        <f t="shared" si="130"/>
        <v>6833439.7699999958</v>
      </c>
      <c r="I319" s="4"/>
      <c r="J319" s="4"/>
      <c r="K319" s="4">
        <f t="shared" si="130"/>
        <v>11221875</v>
      </c>
      <c r="L319" s="4">
        <f t="shared" si="130"/>
        <v>136208.45000000001</v>
      </c>
      <c r="M319" s="4">
        <f t="shared" si="130"/>
        <v>7030240.2300000004</v>
      </c>
      <c r="N319" s="4">
        <f t="shared" si="130"/>
        <v>4327843.22</v>
      </c>
      <c r="O319" s="4">
        <f t="shared" si="131"/>
        <v>2751.56</v>
      </c>
      <c r="P319" s="4">
        <f t="shared" si="131"/>
        <v>59014722.940000013</v>
      </c>
      <c r="Q319" s="4">
        <f t="shared" si="131"/>
        <v>59017474.500000007</v>
      </c>
      <c r="R319" s="4">
        <f t="shared" si="132"/>
        <v>3716033.55</v>
      </c>
      <c r="S319" s="4">
        <f t="shared" si="132"/>
        <v>2926548.8000000268</v>
      </c>
      <c r="T319" s="4">
        <f t="shared" si="132"/>
        <v>-21633.829999803915</v>
      </c>
      <c r="U319" s="4">
        <f t="shared" si="133"/>
        <v>1036640</v>
      </c>
      <c r="V319" s="4">
        <f t="shared" si="134"/>
        <v>68129.109378773413</v>
      </c>
      <c r="W319" s="4">
        <f t="shared" si="134"/>
        <v>19023.485729751315</v>
      </c>
      <c r="X319" s="4">
        <f t="shared" si="134"/>
        <v>0</v>
      </c>
      <c r="Y319" s="4">
        <f t="shared" si="134"/>
        <v>7505841.4500000002</v>
      </c>
      <c r="Z319" s="4">
        <f t="shared" si="135"/>
        <v>0</v>
      </c>
      <c r="AA319" s="4">
        <f t="shared" si="136"/>
        <v>0</v>
      </c>
      <c r="AB319" s="4">
        <f t="shared" si="137"/>
        <v>0</v>
      </c>
      <c r="AC319" s="4">
        <f t="shared" si="137"/>
        <v>0</v>
      </c>
      <c r="AD319" s="4">
        <f t="shared" si="138"/>
        <v>0</v>
      </c>
      <c r="AE319" s="4">
        <f t="shared" si="138"/>
        <v>0</v>
      </c>
      <c r="AF319" s="4">
        <f t="shared" si="139"/>
        <v>0</v>
      </c>
      <c r="AG319" s="4">
        <f t="shared" si="139"/>
        <v>0</v>
      </c>
      <c r="AH319" s="4">
        <f t="shared" si="140"/>
        <v>0</v>
      </c>
      <c r="AI319" s="4">
        <f t="shared" si="140"/>
        <v>103462.61</v>
      </c>
      <c r="AJ319" s="4">
        <f t="shared" si="140"/>
        <v>7796342.3900881996</v>
      </c>
      <c r="AK319" s="4">
        <f t="shared" si="140"/>
        <v>7796342.3900881996</v>
      </c>
      <c r="AL319">
        <f t="shared" si="141"/>
        <v>63.8</v>
      </c>
      <c r="AM319" s="47">
        <f t="shared" si="142"/>
        <v>1</v>
      </c>
      <c r="AN319" s="8">
        <f>AJ319-RevReqSumR!W319</f>
        <v>0</v>
      </c>
      <c r="AO319" s="8"/>
      <c r="BY319">
        <v>2988206.3890489042</v>
      </c>
      <c r="BZ319" s="8">
        <f t="shared" si="144"/>
        <v>4808136.0010392955</v>
      </c>
      <c r="CA319">
        <v>3486235.9141469048</v>
      </c>
      <c r="CB319">
        <f t="shared" si="145"/>
        <v>498029.52509800065</v>
      </c>
    </row>
    <row r="320" spans="1:80" x14ac:dyDescent="0.2">
      <c r="B320">
        <f t="shared" si="143"/>
        <v>2015</v>
      </c>
      <c r="C320" s="4">
        <f t="shared" si="130"/>
        <v>0</v>
      </c>
      <c r="D320" s="4">
        <f t="shared" si="130"/>
        <v>0</v>
      </c>
      <c r="E320" s="4">
        <f t="shared" si="130"/>
        <v>6363166.1146521661</v>
      </c>
      <c r="F320" s="4"/>
      <c r="G320" s="4"/>
      <c r="H320" s="4">
        <f t="shared" si="130"/>
        <v>6301497.3199999994</v>
      </c>
      <c r="I320" s="4"/>
      <c r="J320" s="4"/>
      <c r="K320" s="4">
        <f t="shared" si="130"/>
        <v>11807495.630000001</v>
      </c>
      <c r="L320" s="4">
        <f t="shared" si="130"/>
        <v>0</v>
      </c>
      <c r="M320" s="4">
        <f t="shared" si="130"/>
        <v>6301690.8599999994</v>
      </c>
      <c r="N320" s="4">
        <f t="shared" si="130"/>
        <v>5505804.7699999996</v>
      </c>
      <c r="O320" s="4">
        <f t="shared" si="131"/>
        <v>2558.0199999999995</v>
      </c>
      <c r="P320" s="4">
        <f t="shared" si="131"/>
        <v>53508918.169999987</v>
      </c>
      <c r="Q320" s="4">
        <f t="shared" si="131"/>
        <v>53511476.189999983</v>
      </c>
      <c r="R320" s="4">
        <f t="shared" si="132"/>
        <v>3853610</v>
      </c>
      <c r="S320" s="4">
        <f t="shared" si="132"/>
        <v>3859345</v>
      </c>
      <c r="T320" s="4">
        <f t="shared" si="132"/>
        <v>0</v>
      </c>
      <c r="U320" s="4">
        <f t="shared" si="133"/>
        <v>1030905</v>
      </c>
      <c r="V320" s="4">
        <f t="shared" si="134"/>
        <v>71765.41939178083</v>
      </c>
      <c r="W320" s="4">
        <f t="shared" si="134"/>
        <v>24273.200065744608</v>
      </c>
      <c r="X320" s="4">
        <f t="shared" si="134"/>
        <v>0</v>
      </c>
      <c r="Y320" s="4">
        <f t="shared" si="134"/>
        <v>7954182.29</v>
      </c>
      <c r="Z320" s="4">
        <f t="shared" si="135"/>
        <v>0</v>
      </c>
      <c r="AA320" s="4">
        <f t="shared" si="136"/>
        <v>0</v>
      </c>
      <c r="AB320" s="4">
        <f t="shared" si="137"/>
        <v>0</v>
      </c>
      <c r="AC320" s="4">
        <f t="shared" si="137"/>
        <v>0</v>
      </c>
      <c r="AD320" s="4">
        <f t="shared" si="138"/>
        <v>0</v>
      </c>
      <c r="AE320" s="4">
        <f t="shared" si="138"/>
        <v>0</v>
      </c>
      <c r="AF320" s="4">
        <f t="shared" si="139"/>
        <v>0</v>
      </c>
      <c r="AG320" s="4">
        <f t="shared" si="139"/>
        <v>0</v>
      </c>
      <c r="AH320" s="4">
        <f t="shared" si="140"/>
        <v>0</v>
      </c>
      <c r="AI320" s="4">
        <f t="shared" si="140"/>
        <v>81911.501093246989</v>
      </c>
      <c r="AJ320" s="4">
        <f t="shared" si="140"/>
        <v>8193801.205202939</v>
      </c>
      <c r="AK320" s="4">
        <f t="shared" si="140"/>
        <v>8193801.205202939</v>
      </c>
      <c r="AL320">
        <f t="shared" si="141"/>
        <v>64</v>
      </c>
      <c r="AM320" s="47">
        <f t="shared" si="142"/>
        <v>2</v>
      </c>
      <c r="AN320" s="8">
        <f>AJ320-RevReqSumR!W320</f>
        <v>0</v>
      </c>
      <c r="AO320" s="8"/>
      <c r="BY320">
        <v>2793889.1310330401</v>
      </c>
      <c r="BZ320" s="8">
        <f t="shared" si="144"/>
        <v>5399912.0741698984</v>
      </c>
      <c r="CA320">
        <v>3273038.7555660405</v>
      </c>
      <c r="CB320">
        <f t="shared" si="145"/>
        <v>479149.6245330004</v>
      </c>
    </row>
    <row r="321" spans="2:80" hidden="1" outlineLevel="1" x14ac:dyDescent="0.2">
      <c r="B321">
        <f t="shared" si="143"/>
        <v>2016</v>
      </c>
      <c r="C321" s="4">
        <f t="shared" si="130"/>
        <v>0</v>
      </c>
      <c r="D321" s="4">
        <f t="shared" si="130"/>
        <v>0</v>
      </c>
      <c r="E321" s="4">
        <f t="shared" si="130"/>
        <v>5723822.2451929981</v>
      </c>
      <c r="F321" s="4"/>
      <c r="G321" s="4"/>
      <c r="H321" s="4">
        <f t="shared" si="130"/>
        <v>5679516.8199999984</v>
      </c>
      <c r="I321" s="4"/>
      <c r="J321" s="4"/>
      <c r="K321" s="4">
        <f t="shared" si="130"/>
        <v>11729096.789999999</v>
      </c>
      <c r="L321" s="4">
        <f t="shared" si="130"/>
        <v>0</v>
      </c>
      <c r="M321" s="4">
        <f t="shared" si="130"/>
        <v>5680848.1299999999</v>
      </c>
      <c r="N321" s="4">
        <f t="shared" si="130"/>
        <v>6048248.6600000001</v>
      </c>
      <c r="O321" s="4">
        <f t="shared" si="131"/>
        <v>1226.71</v>
      </c>
      <c r="P321" s="4">
        <f t="shared" si="131"/>
        <v>47460669.510000005</v>
      </c>
      <c r="Q321" s="4">
        <f t="shared" si="131"/>
        <v>47461896.220000006</v>
      </c>
      <c r="R321" s="4">
        <f t="shared" si="132"/>
        <v>3828035</v>
      </c>
      <c r="S321" s="4">
        <f t="shared" si="132"/>
        <v>3834700</v>
      </c>
      <c r="T321" s="4">
        <f t="shared" si="132"/>
        <v>0</v>
      </c>
      <c r="U321" s="4">
        <f t="shared" si="133"/>
        <v>1024240</v>
      </c>
      <c r="V321" s="4">
        <f t="shared" si="134"/>
        <v>71325.848436986314</v>
      </c>
      <c r="W321" s="4">
        <f t="shared" si="134"/>
        <v>17985.074846992109</v>
      </c>
      <c r="X321" s="4">
        <f t="shared" si="134"/>
        <v>0</v>
      </c>
      <c r="Y321" s="4">
        <f t="shared" si="134"/>
        <v>7901330.8300000001</v>
      </c>
      <c r="Z321" s="4">
        <f t="shared" si="135"/>
        <v>0</v>
      </c>
      <c r="AA321" s="4">
        <f t="shared" si="136"/>
        <v>0</v>
      </c>
      <c r="AB321" s="4">
        <f t="shared" si="137"/>
        <v>0</v>
      </c>
      <c r="AC321" s="4">
        <f t="shared" si="137"/>
        <v>0</v>
      </c>
      <c r="AD321" s="4">
        <f t="shared" si="138"/>
        <v>0</v>
      </c>
      <c r="AE321" s="4">
        <f t="shared" si="138"/>
        <v>0</v>
      </c>
      <c r="AF321" s="4">
        <f t="shared" si="139"/>
        <v>0</v>
      </c>
      <c r="AG321" s="4">
        <f t="shared" si="139"/>
        <v>0</v>
      </c>
      <c r="AH321" s="4">
        <f t="shared" si="140"/>
        <v>0</v>
      </c>
      <c r="AI321" s="4">
        <f t="shared" si="140"/>
        <v>71523.960312970827</v>
      </c>
      <c r="AJ321" s="4">
        <f t="shared" si="140"/>
        <v>8106471.138789949</v>
      </c>
      <c r="AK321" s="4">
        <f t="shared" si="140"/>
        <v>8106471.138789949</v>
      </c>
      <c r="AL321">
        <f t="shared" si="141"/>
        <v>64.2</v>
      </c>
      <c r="AM321" s="47">
        <f t="shared" si="142"/>
        <v>2</v>
      </c>
      <c r="AN321" s="8">
        <f>AJ321-RevReqSumR!W321</f>
        <v>0</v>
      </c>
      <c r="AO321" s="8"/>
      <c r="BY321">
        <v>2614582.7200956214</v>
      </c>
      <c r="BZ321" s="8">
        <f t="shared" si="144"/>
        <v>5491888.4186943276</v>
      </c>
      <c r="CA321">
        <v>3078354.8789279545</v>
      </c>
      <c r="CB321">
        <f t="shared" si="145"/>
        <v>463772.15883233305</v>
      </c>
    </row>
    <row r="322" spans="2:80" hidden="1" outlineLevel="1" x14ac:dyDescent="0.2">
      <c r="B322">
        <f t="shared" si="143"/>
        <v>2017</v>
      </c>
      <c r="C322" s="4">
        <f t="shared" si="130"/>
        <v>0</v>
      </c>
      <c r="D322" s="4">
        <f t="shared" si="130"/>
        <v>0</v>
      </c>
      <c r="E322" s="4">
        <f t="shared" si="130"/>
        <v>5022211.6485200012</v>
      </c>
      <c r="F322" s="4"/>
      <c r="G322" s="4"/>
      <c r="H322" s="4">
        <f t="shared" si="130"/>
        <v>4994795.370000002</v>
      </c>
      <c r="I322" s="4"/>
      <c r="J322" s="4"/>
      <c r="K322" s="4">
        <f t="shared" si="130"/>
        <v>11618332.510000002</v>
      </c>
      <c r="L322" s="4">
        <f t="shared" si="130"/>
        <v>0</v>
      </c>
      <c r="M322" s="4">
        <f t="shared" si="130"/>
        <v>4995102.0299999993</v>
      </c>
      <c r="N322" s="4">
        <f t="shared" si="130"/>
        <v>6623230.4800000014</v>
      </c>
      <c r="O322" s="4">
        <f t="shared" si="131"/>
        <v>920.05</v>
      </c>
      <c r="P322" s="4">
        <f t="shared" si="131"/>
        <v>40837439.029999994</v>
      </c>
      <c r="Q322" s="4">
        <f t="shared" si="131"/>
        <v>40838359.079999991</v>
      </c>
      <c r="R322" s="4">
        <f t="shared" si="132"/>
        <v>3792230</v>
      </c>
      <c r="S322" s="4">
        <f t="shared" si="132"/>
        <v>3804010</v>
      </c>
      <c r="T322" s="4">
        <f t="shared" si="132"/>
        <v>0</v>
      </c>
      <c r="U322" s="4">
        <f t="shared" si="133"/>
        <v>1012460</v>
      </c>
      <c r="V322" s="4">
        <f t="shared" si="134"/>
        <v>70634.480746575355</v>
      </c>
      <c r="W322" s="4">
        <f t="shared" si="134"/>
        <v>15931.37150529441</v>
      </c>
      <c r="X322" s="4">
        <f t="shared" si="134"/>
        <v>0</v>
      </c>
      <c r="Y322" s="4">
        <f t="shared" si="134"/>
        <v>7826143.3099999987</v>
      </c>
      <c r="Z322" s="4">
        <f t="shared" si="135"/>
        <v>0</v>
      </c>
      <c r="AA322" s="4">
        <f t="shared" si="136"/>
        <v>0</v>
      </c>
      <c r="AB322" s="4">
        <f t="shared" si="137"/>
        <v>0</v>
      </c>
      <c r="AC322" s="4">
        <f t="shared" si="137"/>
        <v>0</v>
      </c>
      <c r="AD322" s="4">
        <f t="shared" si="138"/>
        <v>0</v>
      </c>
      <c r="AE322" s="4">
        <f t="shared" si="138"/>
        <v>0</v>
      </c>
      <c r="AF322" s="4">
        <f t="shared" si="139"/>
        <v>0</v>
      </c>
      <c r="AG322" s="4">
        <f t="shared" si="139"/>
        <v>0</v>
      </c>
      <c r="AH322" s="4">
        <f t="shared" si="140"/>
        <v>0</v>
      </c>
      <c r="AI322" s="4">
        <f t="shared" si="140"/>
        <v>62762.053655362324</v>
      </c>
      <c r="AJ322" s="4">
        <f t="shared" si="140"/>
        <v>8002887.4944272321</v>
      </c>
      <c r="AK322" s="4">
        <f t="shared" si="140"/>
        <v>8002887.4944272321</v>
      </c>
      <c r="AL322">
        <f t="shared" si="141"/>
        <v>64.400000000000006</v>
      </c>
      <c r="AM322" s="47">
        <f t="shared" si="142"/>
        <v>2</v>
      </c>
      <c r="AN322" s="8">
        <f>AJ322-RevReqSumR!W322</f>
        <v>0</v>
      </c>
      <c r="AO322" s="8"/>
      <c r="BY322">
        <v>2428282.4895543628</v>
      </c>
      <c r="BZ322" s="8">
        <f t="shared" si="144"/>
        <v>5574605.0048728697</v>
      </c>
      <c r="CA322">
        <v>2874375.3866480291</v>
      </c>
      <c r="CB322">
        <f t="shared" si="145"/>
        <v>446092.89709366625</v>
      </c>
    </row>
    <row r="323" spans="2:80" hidden="1" outlineLevel="1" x14ac:dyDescent="0.2">
      <c r="B323">
        <f t="shared" si="143"/>
        <v>2018</v>
      </c>
      <c r="C323" s="4">
        <f t="shared" si="130"/>
        <v>0</v>
      </c>
      <c r="D323" s="4">
        <f t="shared" si="130"/>
        <v>0</v>
      </c>
      <c r="E323" s="4">
        <f t="shared" si="130"/>
        <v>4256305.7253428344</v>
      </c>
      <c r="F323" s="4"/>
      <c r="G323" s="4"/>
      <c r="H323" s="4">
        <f t="shared" si="130"/>
        <v>4243557.9200000018</v>
      </c>
      <c r="I323" s="4"/>
      <c r="J323" s="4"/>
      <c r="K323" s="4">
        <f t="shared" si="130"/>
        <v>11397599.84</v>
      </c>
      <c r="L323" s="4">
        <f t="shared" si="130"/>
        <v>0</v>
      </c>
      <c r="M323" s="4">
        <f t="shared" si="130"/>
        <v>4244230.32</v>
      </c>
      <c r="N323" s="4">
        <f t="shared" si="130"/>
        <v>7153369.5199999996</v>
      </c>
      <c r="O323" s="4">
        <f t="shared" si="131"/>
        <v>247.65</v>
      </c>
      <c r="P323" s="4">
        <f t="shared" si="131"/>
        <v>33684069.50999999</v>
      </c>
      <c r="Q323" s="4">
        <f t="shared" si="131"/>
        <v>33684317.159999996</v>
      </c>
      <c r="R323" s="4">
        <f t="shared" si="132"/>
        <v>3721860</v>
      </c>
      <c r="S323" s="4">
        <f t="shared" si="132"/>
        <v>3749915</v>
      </c>
      <c r="T323" s="4">
        <f t="shared" si="132"/>
        <v>0</v>
      </c>
      <c r="U323" s="4">
        <f t="shared" si="133"/>
        <v>984405</v>
      </c>
      <c r="V323" s="4">
        <f t="shared" si="134"/>
        <v>69519.819012328779</v>
      </c>
      <c r="W323" s="4">
        <f t="shared" si="134"/>
        <v>14407.305772777137</v>
      </c>
      <c r="X323" s="4">
        <f t="shared" si="134"/>
        <v>0</v>
      </c>
      <c r="Y323" s="4">
        <f t="shared" si="134"/>
        <v>7676293.2600000016</v>
      </c>
      <c r="Z323" s="4">
        <f t="shared" si="135"/>
        <v>0</v>
      </c>
      <c r="AA323" s="4">
        <f t="shared" si="136"/>
        <v>0</v>
      </c>
      <c r="AB323" s="4">
        <f t="shared" si="137"/>
        <v>0</v>
      </c>
      <c r="AC323" s="4">
        <f t="shared" si="137"/>
        <v>0</v>
      </c>
      <c r="AD323" s="4">
        <f t="shared" si="138"/>
        <v>0</v>
      </c>
      <c r="AE323" s="4">
        <f t="shared" si="138"/>
        <v>0</v>
      </c>
      <c r="AF323" s="4">
        <f t="shared" si="139"/>
        <v>0</v>
      </c>
      <c r="AG323" s="4">
        <f t="shared" si="139"/>
        <v>0</v>
      </c>
      <c r="AH323" s="4">
        <f t="shared" si="140"/>
        <v>0</v>
      </c>
      <c r="AI323" s="4">
        <f t="shared" si="140"/>
        <v>59581.963181585204</v>
      </c>
      <c r="AJ323" s="4">
        <f t="shared" si="140"/>
        <v>7832550.1533095231</v>
      </c>
      <c r="AK323" s="4">
        <f t="shared" si="140"/>
        <v>7832550.1533095231</v>
      </c>
      <c r="AL323">
        <f t="shared" si="141"/>
        <v>64.599999999999994</v>
      </c>
      <c r="AM323" s="47">
        <f t="shared" si="142"/>
        <v>2</v>
      </c>
      <c r="AN323" s="8">
        <f>AJ323-RevReqSumR!W323</f>
        <v>0</v>
      </c>
      <c r="AO323" s="8"/>
      <c r="BY323">
        <v>2245581.5186973498</v>
      </c>
      <c r="BZ323" s="8">
        <f t="shared" si="144"/>
        <v>5586968.6346121728</v>
      </c>
      <c r="CA323">
        <v>2677380.76445605</v>
      </c>
      <c r="CB323">
        <f t="shared" si="145"/>
        <v>431799.24575870018</v>
      </c>
    </row>
    <row r="324" spans="2:80" hidden="1" outlineLevel="1" x14ac:dyDescent="0.2">
      <c r="B324">
        <f t="shared" si="143"/>
        <v>2019</v>
      </c>
      <c r="C324" s="4">
        <f t="shared" ref="C324:N338" si="146">SUMIF($A$10:$A$311,$B324,C$10:C$311)</f>
        <v>0</v>
      </c>
      <c r="D324" s="4">
        <f t="shared" si="146"/>
        <v>0</v>
      </c>
      <c r="E324" s="4">
        <f t="shared" si="146"/>
        <v>3435668.7838384998</v>
      </c>
      <c r="F324" s="4"/>
      <c r="G324" s="4"/>
      <c r="H324" s="4">
        <f t="shared" si="146"/>
        <v>3431958.3200000003</v>
      </c>
      <c r="I324" s="4"/>
      <c r="J324" s="4"/>
      <c r="K324" s="4">
        <f t="shared" si="146"/>
        <v>11095335.179999998</v>
      </c>
      <c r="L324" s="4">
        <f t="shared" si="146"/>
        <v>0</v>
      </c>
      <c r="M324" s="4">
        <f t="shared" si="146"/>
        <v>3432191.6300000008</v>
      </c>
      <c r="N324" s="4">
        <f t="shared" si="146"/>
        <v>7663143.5499999998</v>
      </c>
      <c r="O324" s="4">
        <f t="shared" si="131"/>
        <v>14.34</v>
      </c>
      <c r="P324" s="4">
        <f t="shared" si="131"/>
        <v>26020925.960000008</v>
      </c>
      <c r="Q324" s="4">
        <f t="shared" si="131"/>
        <v>26020940.300000008</v>
      </c>
      <c r="R324" s="4">
        <f t="shared" si="132"/>
        <v>3623745</v>
      </c>
      <c r="S324" s="4">
        <f t="shared" si="132"/>
        <v>3643275</v>
      </c>
      <c r="T324" s="4">
        <f t="shared" si="132"/>
        <v>0</v>
      </c>
      <c r="U324" s="4">
        <f t="shared" si="133"/>
        <v>964875</v>
      </c>
      <c r="V324" s="4">
        <f t="shared" si="134"/>
        <v>67603.861464383561</v>
      </c>
      <c r="W324" s="4">
        <f t="shared" si="134"/>
        <v>13408.646718388713</v>
      </c>
      <c r="X324" s="4">
        <f t="shared" si="134"/>
        <v>0</v>
      </c>
      <c r="Y324" s="4">
        <f t="shared" si="134"/>
        <v>7472848.5600000005</v>
      </c>
      <c r="Z324" s="4">
        <f t="shared" si="135"/>
        <v>0</v>
      </c>
      <c r="AA324" s="4">
        <f t="shared" si="136"/>
        <v>0</v>
      </c>
      <c r="AB324" s="4">
        <f t="shared" si="137"/>
        <v>0</v>
      </c>
      <c r="AC324" s="4">
        <f t="shared" si="137"/>
        <v>0</v>
      </c>
      <c r="AD324" s="4">
        <f t="shared" si="138"/>
        <v>0</v>
      </c>
      <c r="AE324" s="4">
        <f t="shared" si="138"/>
        <v>0</v>
      </c>
      <c r="AF324" s="4">
        <f t="shared" si="139"/>
        <v>0</v>
      </c>
      <c r="AG324" s="4">
        <f t="shared" si="139"/>
        <v>0</v>
      </c>
      <c r="AH324" s="4">
        <f t="shared" si="140"/>
        <v>0</v>
      </c>
      <c r="AI324" s="4">
        <f t="shared" si="140"/>
        <v>60473.720770520689</v>
      </c>
      <c r="AJ324" s="4">
        <f t="shared" si="140"/>
        <v>7618045.2527917931</v>
      </c>
      <c r="AK324" s="4">
        <f t="shared" si="140"/>
        <v>7618045.2527917922</v>
      </c>
      <c r="AL324">
        <f t="shared" si="141"/>
        <v>64.8</v>
      </c>
      <c r="AM324" s="47">
        <f t="shared" si="142"/>
        <v>1</v>
      </c>
      <c r="AN324" s="8">
        <f>AJ324-RevReqSumR!W324</f>
        <v>0</v>
      </c>
      <c r="AO324" s="8"/>
      <c r="BY324">
        <v>380677.77113170282</v>
      </c>
      <c r="BZ324" s="8">
        <f t="shared" si="144"/>
        <v>7237367.4816600895</v>
      </c>
      <c r="CA324">
        <v>797387.37981858966</v>
      </c>
      <c r="CB324">
        <f t="shared" si="145"/>
        <v>416709.60868688684</v>
      </c>
    </row>
    <row r="325" spans="2:80" hidden="1" outlineLevel="1" x14ac:dyDescent="0.2">
      <c r="B325">
        <f t="shared" si="143"/>
        <v>2020</v>
      </c>
      <c r="C325" s="4">
        <f t="shared" si="146"/>
        <v>0</v>
      </c>
      <c r="D325" s="4">
        <f t="shared" si="146"/>
        <v>0</v>
      </c>
      <c r="E325" s="4">
        <f t="shared" si="146"/>
        <v>2564912.3005491663</v>
      </c>
      <c r="F325" s="4"/>
      <c r="G325" s="4"/>
      <c r="H325" s="4">
        <f t="shared" si="146"/>
        <v>2564207.7699999996</v>
      </c>
      <c r="I325" s="4"/>
      <c r="J325" s="4"/>
      <c r="K325" s="4">
        <f t="shared" si="146"/>
        <v>10398004.43</v>
      </c>
      <c r="L325" s="4">
        <f t="shared" si="146"/>
        <v>0</v>
      </c>
      <c r="M325" s="4">
        <f t="shared" si="146"/>
        <v>2564217.36</v>
      </c>
      <c r="N325" s="4">
        <f t="shared" si="146"/>
        <v>7833787.0699999994</v>
      </c>
      <c r="O325" s="4">
        <f t="shared" si="131"/>
        <v>0</v>
      </c>
      <c r="P325" s="4">
        <f t="shared" si="131"/>
        <v>18186261.940000001</v>
      </c>
      <c r="Q325" s="4">
        <f t="shared" si="131"/>
        <v>18186261.940000001</v>
      </c>
      <c r="R325" s="4">
        <f t="shared" si="132"/>
        <v>3394345</v>
      </c>
      <c r="S325" s="4">
        <f t="shared" si="132"/>
        <v>3478510</v>
      </c>
      <c r="T325" s="4">
        <f t="shared" si="132"/>
        <v>0</v>
      </c>
      <c r="U325" s="4">
        <f t="shared" si="133"/>
        <v>880710</v>
      </c>
      <c r="V325" s="4">
        <f t="shared" si="134"/>
        <v>64090.690746575332</v>
      </c>
      <c r="W325" s="4">
        <f t="shared" si="134"/>
        <v>12882.25977665776</v>
      </c>
      <c r="X325" s="4">
        <f t="shared" si="134"/>
        <v>0</v>
      </c>
      <c r="Y325" s="4">
        <f t="shared" si="134"/>
        <v>7004088.04</v>
      </c>
      <c r="Z325" s="4">
        <f t="shared" si="135"/>
        <v>0</v>
      </c>
      <c r="AA325" s="4">
        <f t="shared" si="136"/>
        <v>0</v>
      </c>
      <c r="AB325" s="4">
        <f t="shared" si="137"/>
        <v>0</v>
      </c>
      <c r="AC325" s="4">
        <f t="shared" si="137"/>
        <v>0</v>
      </c>
      <c r="AD325" s="4">
        <f t="shared" si="138"/>
        <v>0</v>
      </c>
      <c r="AE325" s="4">
        <f t="shared" si="138"/>
        <v>0</v>
      </c>
      <c r="AF325" s="4">
        <f t="shared" si="139"/>
        <v>0</v>
      </c>
      <c r="AG325" s="4">
        <f t="shared" si="139"/>
        <v>0</v>
      </c>
      <c r="AH325" s="4">
        <f t="shared" si="140"/>
        <v>0</v>
      </c>
      <c r="AI325" s="4">
        <f t="shared" si="140"/>
        <v>62287.933693987507</v>
      </c>
      <c r="AJ325" s="4">
        <f t="shared" si="140"/>
        <v>7144053.4547663881</v>
      </c>
      <c r="AK325" s="4">
        <f t="shared" si="140"/>
        <v>7144053.4547663871</v>
      </c>
      <c r="AL325">
        <f t="shared" si="141"/>
        <v>65</v>
      </c>
      <c r="AM325" s="47">
        <f t="shared" si="142"/>
        <v>2</v>
      </c>
      <c r="AN325" s="8">
        <f>AJ325-RevReqSumR!W325</f>
        <v>0</v>
      </c>
      <c r="AO325" s="8"/>
      <c r="BY325">
        <v>-1654329.8806339898</v>
      </c>
      <c r="BZ325" s="8">
        <f t="shared" si="144"/>
        <v>8798383.3354003765</v>
      </c>
      <c r="CA325">
        <v>-1748243.7678111249</v>
      </c>
      <c r="CB325">
        <f t="shared" si="145"/>
        <v>-93913.887177135097</v>
      </c>
    </row>
    <row r="326" spans="2:80" hidden="1" outlineLevel="1" x14ac:dyDescent="0.2">
      <c r="B326">
        <f t="shared" si="143"/>
        <v>2021</v>
      </c>
      <c r="C326" s="4">
        <f t="shared" si="146"/>
        <v>0</v>
      </c>
      <c r="D326" s="4">
        <f t="shared" si="146"/>
        <v>0</v>
      </c>
      <c r="E326" s="4">
        <f t="shared" si="146"/>
        <v>1719335.8298295834</v>
      </c>
      <c r="F326" s="4"/>
      <c r="G326" s="4"/>
      <c r="H326" s="4">
        <f t="shared" si="146"/>
        <v>1719256.82</v>
      </c>
      <c r="I326" s="4"/>
      <c r="J326" s="4"/>
      <c r="K326" s="4">
        <f t="shared" si="146"/>
        <v>8351595.9900000012</v>
      </c>
      <c r="L326" s="4">
        <f t="shared" si="146"/>
        <v>0</v>
      </c>
      <c r="M326" s="4">
        <f t="shared" si="146"/>
        <v>1719256.1300000001</v>
      </c>
      <c r="N326" s="4">
        <f t="shared" si="146"/>
        <v>6632339.8599999994</v>
      </c>
      <c r="O326" s="4">
        <f t="shared" si="131"/>
        <v>0</v>
      </c>
      <c r="P326" s="4">
        <f t="shared" si="131"/>
        <v>11553795.290000001</v>
      </c>
      <c r="Q326" s="4">
        <f t="shared" si="131"/>
        <v>11553795.290000001</v>
      </c>
      <c r="R326" s="4">
        <f t="shared" si="132"/>
        <v>2725520</v>
      </c>
      <c r="S326" s="4">
        <f t="shared" si="132"/>
        <v>3022810</v>
      </c>
      <c r="T326" s="4">
        <f t="shared" si="132"/>
        <v>0</v>
      </c>
      <c r="U326" s="4">
        <f t="shared" si="133"/>
        <v>583420</v>
      </c>
      <c r="V326" s="4">
        <f t="shared" si="134"/>
        <v>53737.443069863017</v>
      </c>
      <c r="W326" s="4">
        <f t="shared" si="134"/>
        <v>10969.246020057168</v>
      </c>
      <c r="X326" s="4">
        <f t="shared" si="134"/>
        <v>0</v>
      </c>
      <c r="Y326" s="4">
        <f t="shared" si="134"/>
        <v>5624714.3700000001</v>
      </c>
      <c r="Z326" s="4">
        <f t="shared" si="135"/>
        <v>0</v>
      </c>
      <c r="AA326" s="4">
        <f t="shared" si="136"/>
        <v>0</v>
      </c>
      <c r="AB326" s="4">
        <f t="shared" si="137"/>
        <v>0</v>
      </c>
      <c r="AC326" s="4">
        <f t="shared" si="137"/>
        <v>0</v>
      </c>
      <c r="AD326" s="4">
        <f t="shared" si="138"/>
        <v>0</v>
      </c>
      <c r="AE326" s="4">
        <f t="shared" si="138"/>
        <v>0</v>
      </c>
      <c r="AF326" s="4">
        <f t="shared" si="139"/>
        <v>0</v>
      </c>
      <c r="AG326" s="4">
        <f t="shared" si="139"/>
        <v>0</v>
      </c>
      <c r="AH326" s="4">
        <f t="shared" si="140"/>
        <v>0</v>
      </c>
      <c r="AI326" s="4">
        <f t="shared" si="140"/>
        <v>64156.571704807138</v>
      </c>
      <c r="AJ326" s="4">
        <f t="shared" si="140"/>
        <v>5753656.6406243118</v>
      </c>
      <c r="AK326" s="4">
        <f t="shared" si="140"/>
        <v>5753656.6406243118</v>
      </c>
      <c r="AL326">
        <f t="shared" si="141"/>
        <v>65.2</v>
      </c>
      <c r="AM326" s="47">
        <f t="shared" si="142"/>
        <v>2</v>
      </c>
      <c r="AN326" s="8">
        <f>AJ326-RevReqSumR!W326</f>
        <v>0</v>
      </c>
      <c r="AO326" s="8"/>
      <c r="BY326">
        <v>-1583733.5082034005</v>
      </c>
      <c r="BZ326" s="8">
        <f t="shared" si="144"/>
        <v>7337390.1488277121</v>
      </c>
      <c r="CA326">
        <v>-3013157.9536127504</v>
      </c>
      <c r="CB326">
        <f t="shared" si="145"/>
        <v>-1429424.4454093499</v>
      </c>
    </row>
    <row r="327" spans="2:80" hidden="1" outlineLevel="1" x14ac:dyDescent="0.2">
      <c r="B327">
        <f t="shared" si="143"/>
        <v>2022</v>
      </c>
      <c r="C327" s="4">
        <f t="shared" si="146"/>
        <v>0</v>
      </c>
      <c r="D327" s="4">
        <f t="shared" si="146"/>
        <v>0</v>
      </c>
      <c r="E327" s="4">
        <f t="shared" si="146"/>
        <v>1086252.3400000001</v>
      </c>
      <c r="F327" s="4"/>
      <c r="G327" s="4"/>
      <c r="H327" s="4">
        <f t="shared" si="146"/>
        <v>1086252.3400000001</v>
      </c>
      <c r="I327" s="4"/>
      <c r="J327" s="4"/>
      <c r="K327" s="4">
        <f t="shared" si="146"/>
        <v>5585019.8100000005</v>
      </c>
      <c r="L327" s="4">
        <f t="shared" si="146"/>
        <v>0</v>
      </c>
      <c r="M327" s="4">
        <f t="shared" si="146"/>
        <v>1086252.3400000001</v>
      </c>
      <c r="N327" s="4">
        <f t="shared" si="146"/>
        <v>4498767.47</v>
      </c>
      <c r="O327" s="4">
        <f t="shared" si="131"/>
        <v>0</v>
      </c>
      <c r="P327" s="4">
        <f t="shared" si="131"/>
        <v>7055027.8200000003</v>
      </c>
      <c r="Q327" s="4">
        <f t="shared" si="131"/>
        <v>7055027.8200000003</v>
      </c>
      <c r="R327" s="4">
        <f t="shared" si="132"/>
        <v>1823110</v>
      </c>
      <c r="S327" s="4">
        <f t="shared" si="132"/>
        <v>1959355</v>
      </c>
      <c r="T327" s="4">
        <f t="shared" si="132"/>
        <v>0</v>
      </c>
      <c r="U327" s="4">
        <f t="shared" si="133"/>
        <v>447175</v>
      </c>
      <c r="V327" s="4">
        <f t="shared" si="134"/>
        <v>35127.036412328765</v>
      </c>
      <c r="W327" s="4">
        <f t="shared" si="134"/>
        <v>7359.0707370725904</v>
      </c>
      <c r="X327" s="4">
        <f t="shared" si="134"/>
        <v>0</v>
      </c>
      <c r="Y327" s="4">
        <f t="shared" si="134"/>
        <v>3761909.8099999996</v>
      </c>
      <c r="Z327" s="4">
        <f t="shared" si="135"/>
        <v>0</v>
      </c>
      <c r="AA327" s="4">
        <f t="shared" si="136"/>
        <v>0</v>
      </c>
      <c r="AB327" s="4">
        <f t="shared" si="137"/>
        <v>0</v>
      </c>
      <c r="AC327" s="4">
        <f t="shared" si="137"/>
        <v>0</v>
      </c>
      <c r="AD327" s="4">
        <f t="shared" si="138"/>
        <v>0</v>
      </c>
      <c r="AE327" s="4">
        <f t="shared" si="138"/>
        <v>0</v>
      </c>
      <c r="AF327" s="4">
        <f t="shared" si="139"/>
        <v>0</v>
      </c>
      <c r="AG327" s="4">
        <f t="shared" si="139"/>
        <v>0</v>
      </c>
      <c r="AH327" s="4">
        <f t="shared" si="140"/>
        <v>0</v>
      </c>
      <c r="AI327" s="4">
        <f t="shared" si="140"/>
        <v>66081.268855951377</v>
      </c>
      <c r="AJ327" s="4">
        <f t="shared" si="140"/>
        <v>3870477.186005353</v>
      </c>
      <c r="AK327" s="4">
        <f t="shared" si="140"/>
        <v>3870477.1860053525</v>
      </c>
      <c r="AL327">
        <f t="shared" si="141"/>
        <v>65.400000000000006</v>
      </c>
      <c r="AM327" s="47">
        <f t="shared" si="142"/>
        <v>2</v>
      </c>
      <c r="AN327" s="8">
        <f>AJ327-RevReqSumR!W327</f>
        <v>0</v>
      </c>
      <c r="AO327" s="8"/>
      <c r="BY327">
        <v>-1075439.2605793751</v>
      </c>
      <c r="BZ327" s="8">
        <f t="shared" si="144"/>
        <v>4945916.4465847276</v>
      </c>
      <c r="CA327">
        <v>-2455180.6964623658</v>
      </c>
      <c r="CB327">
        <f t="shared" si="145"/>
        <v>-1379741.4358829907</v>
      </c>
    </row>
    <row r="328" spans="2:80" hidden="1" outlineLevel="1" x14ac:dyDescent="0.2">
      <c r="B328">
        <f t="shared" si="143"/>
        <v>2023</v>
      </c>
      <c r="C328" s="4">
        <f t="shared" si="146"/>
        <v>0</v>
      </c>
      <c r="D328" s="4">
        <f t="shared" si="146"/>
        <v>0</v>
      </c>
      <c r="E328" s="4">
        <f t="shared" si="146"/>
        <v>600779.88</v>
      </c>
      <c r="F328" s="4"/>
      <c r="G328" s="4"/>
      <c r="H328" s="4">
        <f t="shared" si="146"/>
        <v>600779.88</v>
      </c>
      <c r="I328" s="4"/>
      <c r="J328" s="4"/>
      <c r="K328" s="4">
        <f t="shared" si="146"/>
        <v>4760980.82</v>
      </c>
      <c r="L328" s="4">
        <f t="shared" si="146"/>
        <v>0</v>
      </c>
      <c r="M328" s="4">
        <f t="shared" si="146"/>
        <v>600779.88</v>
      </c>
      <c r="N328" s="4">
        <f t="shared" si="146"/>
        <v>4160200.94</v>
      </c>
      <c r="O328" s="4">
        <f t="shared" si="131"/>
        <v>0</v>
      </c>
      <c r="P328" s="4">
        <f t="shared" si="131"/>
        <v>2894826.88</v>
      </c>
      <c r="Q328" s="4">
        <f t="shared" si="131"/>
        <v>2894826.88</v>
      </c>
      <c r="R328" s="4">
        <f t="shared" si="132"/>
        <v>1553720</v>
      </c>
      <c r="S328" s="4">
        <f t="shared" si="132"/>
        <v>1632925</v>
      </c>
      <c r="T328" s="4">
        <f t="shared" si="132"/>
        <v>0</v>
      </c>
      <c r="U328" s="4">
        <f t="shared" si="133"/>
        <v>367970</v>
      </c>
      <c r="V328" s="4">
        <f t="shared" si="134"/>
        <v>29632.564605479452</v>
      </c>
      <c r="W328" s="4">
        <f t="shared" si="134"/>
        <v>6213.4094991988322</v>
      </c>
      <c r="X328" s="4">
        <f t="shared" si="134"/>
        <v>0</v>
      </c>
      <c r="Y328" s="4">
        <f t="shared" si="134"/>
        <v>3207207.38</v>
      </c>
      <c r="Z328" s="4">
        <f t="shared" si="135"/>
        <v>0</v>
      </c>
      <c r="AA328" s="4">
        <f t="shared" si="136"/>
        <v>0</v>
      </c>
      <c r="AB328" s="4">
        <f t="shared" si="137"/>
        <v>0</v>
      </c>
      <c r="AC328" s="4">
        <f t="shared" si="137"/>
        <v>0</v>
      </c>
      <c r="AD328" s="4">
        <f t="shared" si="138"/>
        <v>0</v>
      </c>
      <c r="AE328" s="4">
        <f t="shared" si="138"/>
        <v>0</v>
      </c>
      <c r="AF328" s="4">
        <f t="shared" si="139"/>
        <v>0</v>
      </c>
      <c r="AG328" s="4">
        <f t="shared" si="139"/>
        <v>0</v>
      </c>
      <c r="AH328" s="4">
        <f t="shared" si="140"/>
        <v>0</v>
      </c>
      <c r="AI328" s="4">
        <f t="shared" si="140"/>
        <v>68063.706921629913</v>
      </c>
      <c r="AJ328" s="4">
        <f t="shared" si="140"/>
        <v>3311117.0610263078</v>
      </c>
      <c r="AK328" s="4">
        <f t="shared" si="140"/>
        <v>3311117.0610263078</v>
      </c>
      <c r="AL328">
        <f t="shared" si="141"/>
        <v>65.599999999999994</v>
      </c>
      <c r="AM328" s="47">
        <f t="shared" si="142"/>
        <v>2</v>
      </c>
      <c r="AN328" s="8">
        <f>AJ328-RevReqSumR!W328</f>
        <v>0</v>
      </c>
      <c r="AO328" s="8"/>
      <c r="BY328">
        <v>-728520.32681260072</v>
      </c>
      <c r="BZ328" s="8">
        <f t="shared" si="144"/>
        <v>4039637.3878389085</v>
      </c>
      <c r="CA328">
        <v>-2060239.4613503639</v>
      </c>
      <c r="CB328">
        <f t="shared" si="145"/>
        <v>-1331719.1345377632</v>
      </c>
    </row>
    <row r="329" spans="2:80" hidden="1" outlineLevel="1" x14ac:dyDescent="0.2">
      <c r="B329">
        <f t="shared" si="143"/>
        <v>2024</v>
      </c>
      <c r="C329" s="4">
        <f t="shared" si="146"/>
        <v>0</v>
      </c>
      <c r="D329" s="4">
        <f t="shared" si="146"/>
        <v>0</v>
      </c>
      <c r="E329" s="4">
        <f t="shared" si="146"/>
        <v>180465.28</v>
      </c>
      <c r="F329" s="4"/>
      <c r="G329" s="4"/>
      <c r="H329" s="4">
        <f t="shared" si="146"/>
        <v>180465.28</v>
      </c>
      <c r="I329" s="4"/>
      <c r="J329" s="4"/>
      <c r="K329" s="4">
        <f t="shared" si="146"/>
        <v>2642869.7599999998</v>
      </c>
      <c r="L329" s="4">
        <f t="shared" si="146"/>
        <v>0</v>
      </c>
      <c r="M329" s="4">
        <f t="shared" si="146"/>
        <v>180465.28</v>
      </c>
      <c r="N329" s="4">
        <f t="shared" si="146"/>
        <v>2462404.4799999995</v>
      </c>
      <c r="O329" s="4">
        <f t="shared" si="131"/>
        <v>0</v>
      </c>
      <c r="P329" s="4">
        <f t="shared" si="131"/>
        <v>432422.40000000002</v>
      </c>
      <c r="Q329" s="4">
        <f t="shared" si="131"/>
        <v>432422.40000000002</v>
      </c>
      <c r="R329" s="4">
        <f t="shared" si="132"/>
        <v>862110</v>
      </c>
      <c r="S329" s="4">
        <f t="shared" si="132"/>
        <v>1162655</v>
      </c>
      <c r="T329" s="4">
        <f t="shared" si="132"/>
        <v>0</v>
      </c>
      <c r="U329" s="4">
        <f t="shared" si="133"/>
        <v>67425</v>
      </c>
      <c r="V329" s="4">
        <f t="shared" si="134"/>
        <v>19376.553779452053</v>
      </c>
      <c r="W329" s="4">
        <f t="shared" si="134"/>
        <v>4494.7961834911521</v>
      </c>
      <c r="X329" s="4">
        <f t="shared" si="134"/>
        <v>0</v>
      </c>
      <c r="Y329" s="4">
        <f t="shared" si="134"/>
        <v>1779217.3800000001</v>
      </c>
      <c r="Z329" s="4">
        <f t="shared" si="135"/>
        <v>0</v>
      </c>
      <c r="AA329" s="4">
        <f t="shared" si="136"/>
        <v>0</v>
      </c>
      <c r="AB329" s="4">
        <f t="shared" si="137"/>
        <v>0</v>
      </c>
      <c r="AC329" s="4">
        <f t="shared" si="137"/>
        <v>0</v>
      </c>
      <c r="AD329" s="4">
        <f t="shared" si="138"/>
        <v>0</v>
      </c>
      <c r="AE329" s="4">
        <f t="shared" si="138"/>
        <v>0</v>
      </c>
      <c r="AF329" s="4">
        <f t="shared" si="139"/>
        <v>0</v>
      </c>
      <c r="AG329" s="4">
        <f t="shared" si="139"/>
        <v>0</v>
      </c>
      <c r="AH329" s="4">
        <f t="shared" si="140"/>
        <v>0</v>
      </c>
      <c r="AI329" s="4">
        <f t="shared" si="140"/>
        <v>70105.618129278795</v>
      </c>
      <c r="AJ329" s="4">
        <f t="shared" si="140"/>
        <v>1873194.3480922217</v>
      </c>
      <c r="AK329" s="4">
        <f t="shared" si="140"/>
        <v>1873194.3480922214</v>
      </c>
      <c r="AL329">
        <f t="shared" si="141"/>
        <v>65.8</v>
      </c>
      <c r="AM329" s="47">
        <f t="shared" si="142"/>
        <v>1</v>
      </c>
      <c r="AN329" s="8">
        <f>AJ329-RevReqSumR!W329</f>
        <v>0</v>
      </c>
      <c r="AO329" s="8"/>
      <c r="BY329">
        <v>-623839.31515968684</v>
      </c>
      <c r="BZ329" s="8">
        <f t="shared" si="144"/>
        <v>2497033.6632519085</v>
      </c>
      <c r="CA329">
        <v>-1909027.2763778451</v>
      </c>
      <c r="CB329">
        <f t="shared" si="145"/>
        <v>-1285187.9612181582</v>
      </c>
    </row>
    <row r="330" spans="2:80" hidden="1" outlineLevel="1" x14ac:dyDescent="0.2">
      <c r="B330">
        <f t="shared" si="143"/>
        <v>2025</v>
      </c>
      <c r="C330" s="4">
        <f t="shared" si="146"/>
        <v>0</v>
      </c>
      <c r="D330" s="4">
        <f t="shared" si="146"/>
        <v>0</v>
      </c>
      <c r="E330" s="4">
        <f t="shared" si="146"/>
        <v>3334.1</v>
      </c>
      <c r="F330" s="4"/>
      <c r="G330" s="4"/>
      <c r="H330" s="4">
        <f t="shared" si="146"/>
        <v>3334.1</v>
      </c>
      <c r="I330" s="4"/>
      <c r="J330" s="4"/>
      <c r="K330" s="4">
        <f t="shared" si="146"/>
        <v>108023.33</v>
      </c>
      <c r="L330" s="4">
        <f t="shared" si="146"/>
        <v>0</v>
      </c>
      <c r="M330" s="4">
        <f t="shared" si="146"/>
        <v>3334.1</v>
      </c>
      <c r="N330" s="4">
        <f t="shared" si="146"/>
        <v>104689.23</v>
      </c>
      <c r="O330" s="4">
        <f t="shared" si="131"/>
        <v>0</v>
      </c>
      <c r="P330" s="4">
        <f t="shared" si="131"/>
        <v>0</v>
      </c>
      <c r="Q330" s="4">
        <f t="shared" si="131"/>
        <v>0</v>
      </c>
      <c r="R330" s="4">
        <f t="shared" si="132"/>
        <v>35340</v>
      </c>
      <c r="S330" s="4">
        <f t="shared" si="132"/>
        <v>102765</v>
      </c>
      <c r="T330" s="4">
        <f t="shared" si="132"/>
        <v>0</v>
      </c>
      <c r="U330" s="4">
        <f t="shared" si="133"/>
        <v>0</v>
      </c>
      <c r="V330" s="4">
        <f t="shared" si="134"/>
        <v>1334.1877246575343</v>
      </c>
      <c r="W330" s="4">
        <f t="shared" si="134"/>
        <v>233.4073172477984</v>
      </c>
      <c r="X330" s="4">
        <f t="shared" si="134"/>
        <v>0</v>
      </c>
      <c r="Y330" s="4">
        <f t="shared" si="134"/>
        <v>72683.33</v>
      </c>
      <c r="Z330" s="4">
        <f t="shared" si="135"/>
        <v>0</v>
      </c>
      <c r="AA330" s="4">
        <f t="shared" si="136"/>
        <v>0</v>
      </c>
      <c r="AB330" s="4">
        <f t="shared" si="137"/>
        <v>0</v>
      </c>
      <c r="AC330" s="4">
        <f t="shared" si="137"/>
        <v>0</v>
      </c>
      <c r="AD330" s="4">
        <f t="shared" si="138"/>
        <v>0</v>
      </c>
      <c r="AE330" s="4">
        <f t="shared" si="138"/>
        <v>0</v>
      </c>
      <c r="AF330" s="4">
        <f t="shared" si="139"/>
        <v>0</v>
      </c>
      <c r="AG330" s="4">
        <f t="shared" si="139"/>
        <v>0</v>
      </c>
      <c r="AH330" s="4">
        <f t="shared" si="140"/>
        <v>0</v>
      </c>
      <c r="AI330" s="4">
        <f t="shared" si="140"/>
        <v>35835.626140524655</v>
      </c>
      <c r="AJ330" s="4">
        <f t="shared" si="140"/>
        <v>110086.55118243</v>
      </c>
      <c r="AK330" s="4">
        <f t="shared" si="140"/>
        <v>110086.55118242999</v>
      </c>
      <c r="AL330">
        <f t="shared" si="141"/>
        <v>66</v>
      </c>
      <c r="AM330" s="47">
        <f t="shared" si="142"/>
        <v>2</v>
      </c>
      <c r="AN330" s="8">
        <f>AJ330-RevReqSumR!W330</f>
        <v>0</v>
      </c>
      <c r="AO330" s="8"/>
      <c r="BY330">
        <v>-520352.89670239278</v>
      </c>
      <c r="BZ330" s="8">
        <f t="shared" si="144"/>
        <v>630439.44788482273</v>
      </c>
      <c r="CA330">
        <v>-1760903.6445783626</v>
      </c>
      <c r="CB330">
        <f t="shared" si="145"/>
        <v>-1240550.7478759699</v>
      </c>
    </row>
    <row r="331" spans="2:80" hidden="1" outlineLevel="1" x14ac:dyDescent="0.2">
      <c r="B331">
        <f t="shared" si="143"/>
        <v>2026</v>
      </c>
      <c r="C331" s="4">
        <f t="shared" si="146"/>
        <v>0</v>
      </c>
      <c r="D331" s="4">
        <f t="shared" si="146"/>
        <v>0</v>
      </c>
      <c r="E331" s="4">
        <f t="shared" si="146"/>
        <v>0</v>
      </c>
      <c r="F331" s="4"/>
      <c r="G331" s="4"/>
      <c r="H331" s="4">
        <f t="shared" si="146"/>
        <v>0</v>
      </c>
      <c r="I331" s="4"/>
      <c r="J331" s="4"/>
      <c r="K331" s="4">
        <f t="shared" si="146"/>
        <v>0</v>
      </c>
      <c r="L331" s="4">
        <f t="shared" si="146"/>
        <v>0</v>
      </c>
      <c r="M331" s="4">
        <f t="shared" si="146"/>
        <v>0</v>
      </c>
      <c r="N331" s="4">
        <f t="shared" si="146"/>
        <v>0</v>
      </c>
      <c r="O331" s="4">
        <f t="shared" si="131"/>
        <v>0</v>
      </c>
      <c r="P331" s="4">
        <f t="shared" si="131"/>
        <v>0</v>
      </c>
      <c r="Q331" s="4">
        <f t="shared" si="131"/>
        <v>0</v>
      </c>
      <c r="R331" s="4">
        <f t="shared" si="132"/>
        <v>0</v>
      </c>
      <c r="S331" s="4">
        <f t="shared" si="132"/>
        <v>0</v>
      </c>
      <c r="T331" s="4">
        <f t="shared" si="132"/>
        <v>0</v>
      </c>
      <c r="U331" s="4">
        <f t="shared" si="133"/>
        <v>0</v>
      </c>
      <c r="V331" s="4">
        <f t="shared" si="134"/>
        <v>0</v>
      </c>
      <c r="W331" s="4">
        <f t="shared" si="134"/>
        <v>0</v>
      </c>
      <c r="X331" s="4">
        <f t="shared" si="134"/>
        <v>0</v>
      </c>
      <c r="Y331" s="4">
        <f t="shared" si="134"/>
        <v>0</v>
      </c>
      <c r="Z331" s="4">
        <f t="shared" si="135"/>
        <v>0</v>
      </c>
      <c r="AA331" s="4">
        <f t="shared" si="136"/>
        <v>0</v>
      </c>
      <c r="AB331" s="4">
        <f t="shared" si="137"/>
        <v>0</v>
      </c>
      <c r="AC331" s="4">
        <f t="shared" si="137"/>
        <v>0</v>
      </c>
      <c r="AD331" s="4">
        <f t="shared" si="138"/>
        <v>0</v>
      </c>
      <c r="AE331" s="4">
        <f t="shared" si="138"/>
        <v>0</v>
      </c>
      <c r="AF331" s="4">
        <f t="shared" si="139"/>
        <v>0</v>
      </c>
      <c r="AG331" s="4">
        <f t="shared" si="139"/>
        <v>0</v>
      </c>
      <c r="AH331" s="4">
        <f t="shared" si="140"/>
        <v>0</v>
      </c>
      <c r="AI331" s="4">
        <f t="shared" si="140"/>
        <v>0</v>
      </c>
      <c r="AJ331" s="4">
        <f t="shared" si="140"/>
        <v>0</v>
      </c>
      <c r="AK331" s="4">
        <f t="shared" si="140"/>
        <v>0</v>
      </c>
      <c r="AL331">
        <f t="shared" si="141"/>
        <v>66.2</v>
      </c>
      <c r="AM331" s="47">
        <f t="shared" si="142"/>
        <v>2</v>
      </c>
      <c r="AN331" s="8">
        <f>AJ331-RevReqSumR!W331</f>
        <v>0</v>
      </c>
      <c r="AO331" s="8"/>
      <c r="BY331">
        <v>512385.82648078329</v>
      </c>
      <c r="BZ331" s="8">
        <f t="shared" si="144"/>
        <v>-512385.82648078329</v>
      </c>
      <c r="CA331">
        <v>-453914.02888705168</v>
      </c>
      <c r="CB331">
        <f t="shared" si="145"/>
        <v>-966299.85536783491</v>
      </c>
    </row>
    <row r="332" spans="2:80" hidden="1" outlineLevel="1" x14ac:dyDescent="0.2">
      <c r="B332">
        <f t="shared" si="143"/>
        <v>2027</v>
      </c>
      <c r="C332" s="4">
        <f t="shared" si="146"/>
        <v>0</v>
      </c>
      <c r="D332" s="4">
        <f t="shared" si="146"/>
        <v>0</v>
      </c>
      <c r="E332" s="4">
        <f t="shared" si="146"/>
        <v>0</v>
      </c>
      <c r="F332" s="4"/>
      <c r="G332" s="4"/>
      <c r="H332" s="4">
        <f t="shared" si="146"/>
        <v>0</v>
      </c>
      <c r="I332" s="4"/>
      <c r="J332" s="4"/>
      <c r="K332" s="4">
        <f t="shared" si="146"/>
        <v>0</v>
      </c>
      <c r="L332" s="4">
        <f t="shared" si="146"/>
        <v>0</v>
      </c>
      <c r="M332" s="4">
        <f t="shared" si="146"/>
        <v>0</v>
      </c>
      <c r="N332" s="4">
        <f t="shared" si="146"/>
        <v>0</v>
      </c>
      <c r="O332" s="4">
        <f t="shared" si="131"/>
        <v>0</v>
      </c>
      <c r="P332" s="4">
        <f t="shared" si="131"/>
        <v>0</v>
      </c>
      <c r="Q332" s="4">
        <f t="shared" si="131"/>
        <v>0</v>
      </c>
      <c r="R332" s="4">
        <f t="shared" si="132"/>
        <v>0</v>
      </c>
      <c r="S332" s="4">
        <f t="shared" si="132"/>
        <v>0</v>
      </c>
      <c r="T332" s="4">
        <f t="shared" si="132"/>
        <v>0</v>
      </c>
      <c r="U332" s="4">
        <f t="shared" si="133"/>
        <v>0</v>
      </c>
      <c r="V332" s="4">
        <f t="shared" si="134"/>
        <v>0</v>
      </c>
      <c r="W332" s="4">
        <f t="shared" si="134"/>
        <v>0</v>
      </c>
      <c r="X332" s="4">
        <f t="shared" si="134"/>
        <v>0</v>
      </c>
      <c r="Y332" s="4">
        <f t="shared" si="134"/>
        <v>0</v>
      </c>
      <c r="Z332" s="4">
        <f t="shared" si="135"/>
        <v>0</v>
      </c>
      <c r="AA332" s="4">
        <f t="shared" si="136"/>
        <v>0</v>
      </c>
      <c r="AB332" s="4">
        <f t="shared" si="137"/>
        <v>0</v>
      </c>
      <c r="AC332" s="4">
        <f t="shared" si="137"/>
        <v>0</v>
      </c>
      <c r="AD332" s="4">
        <f t="shared" si="138"/>
        <v>0</v>
      </c>
      <c r="AE332" s="4">
        <f t="shared" si="138"/>
        <v>0</v>
      </c>
      <c r="AF332" s="4">
        <f t="shared" si="139"/>
        <v>0</v>
      </c>
      <c r="AG332" s="4">
        <f t="shared" si="139"/>
        <v>0</v>
      </c>
      <c r="AH332" s="4">
        <f t="shared" si="140"/>
        <v>0</v>
      </c>
      <c r="AI332" s="4">
        <f t="shared" si="140"/>
        <v>0</v>
      </c>
      <c r="AJ332" s="4">
        <f t="shared" si="140"/>
        <v>0</v>
      </c>
      <c r="AK332" s="4">
        <f t="shared" si="140"/>
        <v>0</v>
      </c>
      <c r="AL332">
        <f t="shared" si="141"/>
        <v>66.400000000000006</v>
      </c>
      <c r="AM332" s="47">
        <f t="shared" si="142"/>
        <v>2</v>
      </c>
      <c r="AN332" s="8">
        <f>AJ332-RevReqSumR!W332</f>
        <v>0</v>
      </c>
      <c r="AO332" s="8"/>
      <c r="BY332">
        <v>1333312.7803128688</v>
      </c>
      <c r="BZ332" s="8">
        <f t="shared" si="144"/>
        <v>-1333312.7803128688</v>
      </c>
      <c r="CA332">
        <v>1011054.8775758041</v>
      </c>
      <c r="CB332">
        <f t="shared" si="145"/>
        <v>-322257.90273706464</v>
      </c>
    </row>
    <row r="333" spans="2:80" hidden="1" outlineLevel="1" x14ac:dyDescent="0.2">
      <c r="B333">
        <f t="shared" si="143"/>
        <v>2028</v>
      </c>
      <c r="C333" s="4">
        <f t="shared" si="146"/>
        <v>0</v>
      </c>
      <c r="D333" s="4">
        <f t="shared" si="146"/>
        <v>0</v>
      </c>
      <c r="E333" s="4">
        <f t="shared" si="146"/>
        <v>0</v>
      </c>
      <c r="F333" s="4"/>
      <c r="G333" s="4"/>
      <c r="H333" s="4">
        <f t="shared" si="146"/>
        <v>0</v>
      </c>
      <c r="I333" s="4"/>
      <c r="J333" s="4"/>
      <c r="K333" s="4">
        <f t="shared" si="146"/>
        <v>0</v>
      </c>
      <c r="L333" s="4">
        <f t="shared" si="146"/>
        <v>0</v>
      </c>
      <c r="M333" s="4">
        <f t="shared" si="146"/>
        <v>0</v>
      </c>
      <c r="N333" s="4">
        <f t="shared" si="146"/>
        <v>0</v>
      </c>
      <c r="O333" s="4">
        <f t="shared" si="131"/>
        <v>0</v>
      </c>
      <c r="P333" s="4">
        <f t="shared" si="131"/>
        <v>0</v>
      </c>
      <c r="Q333" s="4">
        <f t="shared" si="131"/>
        <v>0</v>
      </c>
      <c r="R333" s="4">
        <f t="shared" si="132"/>
        <v>0</v>
      </c>
      <c r="S333" s="4">
        <f t="shared" si="132"/>
        <v>0</v>
      </c>
      <c r="T333" s="4">
        <f t="shared" si="132"/>
        <v>0</v>
      </c>
      <c r="U333" s="4">
        <f t="shared" si="133"/>
        <v>0</v>
      </c>
      <c r="V333" s="4">
        <f t="shared" si="134"/>
        <v>0</v>
      </c>
      <c r="W333" s="4">
        <f t="shared" si="134"/>
        <v>0</v>
      </c>
      <c r="X333" s="4">
        <f t="shared" si="134"/>
        <v>0</v>
      </c>
      <c r="Y333" s="4">
        <f t="shared" si="134"/>
        <v>0</v>
      </c>
      <c r="Z333" s="4">
        <f t="shared" si="135"/>
        <v>0</v>
      </c>
      <c r="AA333" s="4">
        <f t="shared" si="136"/>
        <v>0</v>
      </c>
      <c r="AB333" s="4">
        <f t="shared" si="137"/>
        <v>0</v>
      </c>
      <c r="AC333" s="4">
        <f t="shared" si="137"/>
        <v>0</v>
      </c>
      <c r="AD333" s="4">
        <f t="shared" si="138"/>
        <v>0</v>
      </c>
      <c r="AE333" s="4">
        <f t="shared" si="138"/>
        <v>0</v>
      </c>
      <c r="AF333" s="4">
        <f t="shared" si="139"/>
        <v>0</v>
      </c>
      <c r="AG333" s="4">
        <f t="shared" si="139"/>
        <v>0</v>
      </c>
      <c r="AH333" s="4">
        <f t="shared" si="140"/>
        <v>0</v>
      </c>
      <c r="AI333" s="4">
        <f t="shared" si="140"/>
        <v>0</v>
      </c>
      <c r="AJ333" s="4">
        <f t="shared" si="140"/>
        <v>0</v>
      </c>
      <c r="AK333" s="4">
        <f t="shared" si="140"/>
        <v>0</v>
      </c>
      <c r="AL333">
        <f t="shared" si="141"/>
        <v>66.599999999999994</v>
      </c>
      <c r="AM333" s="47">
        <f t="shared" si="142"/>
        <v>2</v>
      </c>
      <c r="AN333" s="8">
        <f>AJ333-RevReqSumR!W333</f>
        <v>0</v>
      </c>
      <c r="BY333">
        <v>3.5305519304529292E-11</v>
      </c>
      <c r="BZ333" s="8">
        <f t="shared" si="144"/>
        <v>-3.5305519304529292E-11</v>
      </c>
      <c r="CB333">
        <f t="shared" si="145"/>
        <v>-3.5305519304529292E-11</v>
      </c>
    </row>
    <row r="334" spans="2:80" hidden="1" outlineLevel="1" x14ac:dyDescent="0.2">
      <c r="B334">
        <f t="shared" si="143"/>
        <v>2029</v>
      </c>
      <c r="C334" s="4">
        <f t="shared" si="146"/>
        <v>0</v>
      </c>
      <c r="D334" s="4">
        <f t="shared" si="146"/>
        <v>0</v>
      </c>
      <c r="E334" s="4">
        <f t="shared" si="146"/>
        <v>0</v>
      </c>
      <c r="F334" s="4"/>
      <c r="G334" s="4"/>
      <c r="H334" s="4">
        <f t="shared" si="146"/>
        <v>0</v>
      </c>
      <c r="I334" s="4"/>
      <c r="J334" s="4"/>
      <c r="K334" s="4">
        <f t="shared" si="146"/>
        <v>0</v>
      </c>
      <c r="L334" s="4">
        <f t="shared" si="146"/>
        <v>0</v>
      </c>
      <c r="M334" s="4">
        <f t="shared" si="146"/>
        <v>0</v>
      </c>
      <c r="N334" s="4">
        <f t="shared" si="146"/>
        <v>0</v>
      </c>
      <c r="O334" s="4">
        <f t="shared" si="131"/>
        <v>0</v>
      </c>
      <c r="P334" s="4">
        <f t="shared" si="131"/>
        <v>0</v>
      </c>
      <c r="Q334" s="4">
        <f t="shared" si="131"/>
        <v>0</v>
      </c>
      <c r="R334" s="4">
        <f t="shared" si="132"/>
        <v>0</v>
      </c>
      <c r="S334" s="4">
        <f t="shared" si="132"/>
        <v>0</v>
      </c>
      <c r="T334" s="4">
        <f t="shared" si="132"/>
        <v>0</v>
      </c>
      <c r="U334" s="4">
        <f t="shared" si="133"/>
        <v>0</v>
      </c>
      <c r="V334" s="4">
        <f t="shared" si="134"/>
        <v>0</v>
      </c>
      <c r="W334" s="4">
        <f t="shared" si="134"/>
        <v>0</v>
      </c>
      <c r="X334" s="4">
        <f t="shared" si="134"/>
        <v>0</v>
      </c>
      <c r="Y334" s="4">
        <f t="shared" si="134"/>
        <v>0</v>
      </c>
      <c r="Z334" s="4">
        <f t="shared" si="135"/>
        <v>0</v>
      </c>
      <c r="AA334" s="4">
        <f t="shared" si="136"/>
        <v>0</v>
      </c>
      <c r="AB334" s="4">
        <f t="shared" si="137"/>
        <v>0</v>
      </c>
      <c r="AC334" s="4">
        <f t="shared" si="137"/>
        <v>0</v>
      </c>
      <c r="AD334" s="4">
        <f t="shared" si="138"/>
        <v>0</v>
      </c>
      <c r="AE334" s="4">
        <f t="shared" si="138"/>
        <v>0</v>
      </c>
      <c r="AF334" s="4">
        <f t="shared" si="139"/>
        <v>0</v>
      </c>
      <c r="AG334" s="4">
        <f t="shared" si="139"/>
        <v>0</v>
      </c>
      <c r="AH334" s="4">
        <f t="shared" si="140"/>
        <v>0</v>
      </c>
      <c r="AI334" s="4">
        <f t="shared" si="140"/>
        <v>0</v>
      </c>
      <c r="AJ334" s="4">
        <f t="shared" si="140"/>
        <v>0</v>
      </c>
      <c r="AK334" s="4">
        <f t="shared" si="140"/>
        <v>0</v>
      </c>
      <c r="AL334">
        <f t="shared" si="141"/>
        <v>66.8</v>
      </c>
      <c r="AM334" s="47">
        <f t="shared" si="142"/>
        <v>1</v>
      </c>
      <c r="AN334" s="8">
        <f>AJ334-RevReqSumR!W334</f>
        <v>0</v>
      </c>
      <c r="BZ334" s="8">
        <f t="shared" si="144"/>
        <v>0</v>
      </c>
      <c r="CB334">
        <f t="shared" si="145"/>
        <v>0</v>
      </c>
    </row>
    <row r="335" spans="2:80" hidden="1" outlineLevel="1" x14ac:dyDescent="0.2">
      <c r="B335">
        <f t="shared" si="143"/>
        <v>2030</v>
      </c>
      <c r="C335" s="4">
        <f t="shared" si="146"/>
        <v>0</v>
      </c>
      <c r="D335" s="4">
        <f t="shared" si="146"/>
        <v>0</v>
      </c>
      <c r="E335" s="4">
        <f t="shared" si="146"/>
        <v>0</v>
      </c>
      <c r="F335" s="4"/>
      <c r="G335" s="4"/>
      <c r="H335" s="4">
        <f t="shared" si="146"/>
        <v>0</v>
      </c>
      <c r="I335" s="4"/>
      <c r="J335" s="4"/>
      <c r="K335" s="4">
        <f t="shared" si="146"/>
        <v>0</v>
      </c>
      <c r="L335" s="4">
        <f t="shared" si="146"/>
        <v>0</v>
      </c>
      <c r="M335" s="4">
        <f t="shared" si="146"/>
        <v>0</v>
      </c>
      <c r="N335" s="4">
        <f t="shared" si="146"/>
        <v>0</v>
      </c>
      <c r="O335" s="4">
        <f t="shared" si="131"/>
        <v>0</v>
      </c>
      <c r="P335" s="4">
        <f t="shared" si="131"/>
        <v>0</v>
      </c>
      <c r="Q335" s="4">
        <f t="shared" si="131"/>
        <v>0</v>
      </c>
      <c r="R335" s="4">
        <f t="shared" si="132"/>
        <v>0</v>
      </c>
      <c r="S335" s="4">
        <f t="shared" si="132"/>
        <v>0</v>
      </c>
      <c r="T335" s="4">
        <f t="shared" si="132"/>
        <v>0</v>
      </c>
      <c r="U335" s="4">
        <f t="shared" si="133"/>
        <v>0</v>
      </c>
      <c r="V335" s="4">
        <f t="shared" si="134"/>
        <v>0</v>
      </c>
      <c r="W335" s="4">
        <f t="shared" si="134"/>
        <v>0</v>
      </c>
      <c r="X335" s="4">
        <f t="shared" si="134"/>
        <v>0</v>
      </c>
      <c r="Y335" s="4">
        <f t="shared" si="134"/>
        <v>0</v>
      </c>
      <c r="Z335" s="4">
        <f>VLOOKUP(DATE(B335,12,1),$B$10:$AJ$311,4,FALSE)</f>
        <v>0</v>
      </c>
      <c r="AA335" s="4">
        <f t="shared" si="136"/>
        <v>0</v>
      </c>
      <c r="AB335" s="4">
        <f t="shared" si="137"/>
        <v>0</v>
      </c>
      <c r="AC335" s="4">
        <f t="shared" si="137"/>
        <v>0</v>
      </c>
      <c r="AD335" s="4">
        <f t="shared" si="138"/>
        <v>0</v>
      </c>
      <c r="AE335" s="4">
        <f t="shared" si="138"/>
        <v>0</v>
      </c>
      <c r="AF335" s="4">
        <f t="shared" si="139"/>
        <v>0</v>
      </c>
      <c r="AG335" s="4">
        <f t="shared" si="139"/>
        <v>0</v>
      </c>
      <c r="AH335" s="4">
        <f t="shared" si="140"/>
        <v>0</v>
      </c>
      <c r="AI335" s="4">
        <f t="shared" si="140"/>
        <v>0</v>
      </c>
      <c r="AJ335" s="4">
        <f t="shared" si="140"/>
        <v>0</v>
      </c>
      <c r="AK335" s="4">
        <f t="shared" si="140"/>
        <v>0</v>
      </c>
      <c r="AL335">
        <f t="shared" si="141"/>
        <v>67</v>
      </c>
      <c r="AM335">
        <f>IF(INT(AL335)-AL335=0,1,2)</f>
        <v>1</v>
      </c>
      <c r="AN335" s="8">
        <f>AJ335-RevReqSumR!W335</f>
        <v>0</v>
      </c>
      <c r="BZ335" s="8">
        <f t="shared" si="144"/>
        <v>0</v>
      </c>
      <c r="CB335">
        <f t="shared" si="145"/>
        <v>0</v>
      </c>
    </row>
    <row r="336" spans="2:80" hidden="1" outlineLevel="1" x14ac:dyDescent="0.2">
      <c r="B336">
        <f t="shared" si="143"/>
        <v>2031</v>
      </c>
      <c r="C336" s="4">
        <f t="shared" si="146"/>
        <v>0</v>
      </c>
      <c r="D336" s="4">
        <f t="shared" si="146"/>
        <v>0</v>
      </c>
      <c r="E336" s="4">
        <f t="shared" si="146"/>
        <v>0</v>
      </c>
      <c r="F336" s="4"/>
      <c r="G336" s="4"/>
      <c r="H336" s="4">
        <f t="shared" si="146"/>
        <v>0</v>
      </c>
      <c r="I336" s="4"/>
      <c r="J336" s="4"/>
      <c r="K336" s="4">
        <f t="shared" si="146"/>
        <v>0</v>
      </c>
      <c r="L336" s="4">
        <f t="shared" si="146"/>
        <v>0</v>
      </c>
      <c r="M336" s="4">
        <f t="shared" si="146"/>
        <v>0</v>
      </c>
      <c r="N336" s="4">
        <f t="shared" si="146"/>
        <v>0</v>
      </c>
      <c r="O336" s="4">
        <f t="shared" ref="O336:P338" si="147">VLOOKUP(DATE($B336,12,1),$B$10:$AJ$311,COLUMN()-1,FALSE)</f>
        <v>0</v>
      </c>
      <c r="P336" s="4">
        <f t="shared" si="147"/>
        <v>0</v>
      </c>
      <c r="Q336" s="4">
        <f>VLOOKUP(DATE($B336,12,1),$B$10:$AJ$311,COLUMN()-1,FALSE)</f>
        <v>0</v>
      </c>
      <c r="R336" s="4">
        <f t="shared" si="132"/>
        <v>0</v>
      </c>
      <c r="S336" s="4">
        <f t="shared" si="132"/>
        <v>0</v>
      </c>
      <c r="T336" s="4">
        <f t="shared" si="132"/>
        <v>0</v>
      </c>
      <c r="U336" s="4">
        <f t="shared" si="133"/>
        <v>0</v>
      </c>
      <c r="V336" s="4">
        <f t="shared" si="134"/>
        <v>0</v>
      </c>
      <c r="W336" s="4">
        <f t="shared" si="134"/>
        <v>0</v>
      </c>
      <c r="X336" s="4">
        <f t="shared" si="134"/>
        <v>0</v>
      </c>
      <c r="Y336" s="4">
        <f t="shared" si="134"/>
        <v>0</v>
      </c>
      <c r="Z336" s="4">
        <f>VLOOKUP(DATE(B336,12,1),$B$10:$AJ$311,4,FALSE)</f>
        <v>0</v>
      </c>
      <c r="AA336" s="4">
        <f t="shared" si="136"/>
        <v>0</v>
      </c>
      <c r="AB336" s="4">
        <f t="shared" si="137"/>
        <v>0</v>
      </c>
      <c r="AC336" s="4">
        <f t="shared" si="137"/>
        <v>0</v>
      </c>
      <c r="AD336" s="4">
        <f t="shared" si="138"/>
        <v>0</v>
      </c>
      <c r="AE336" s="4">
        <f t="shared" si="138"/>
        <v>0</v>
      </c>
      <c r="AF336" s="4">
        <f t="shared" si="139"/>
        <v>0</v>
      </c>
      <c r="AG336" s="4">
        <f t="shared" si="139"/>
        <v>0</v>
      </c>
      <c r="AH336" s="4">
        <f t="shared" si="140"/>
        <v>0</v>
      </c>
      <c r="AI336" s="4">
        <f t="shared" si="140"/>
        <v>0</v>
      </c>
      <c r="AJ336" s="4">
        <f t="shared" si="140"/>
        <v>0</v>
      </c>
      <c r="AK336" s="4">
        <f t="shared" si="140"/>
        <v>0</v>
      </c>
      <c r="AL336">
        <f t="shared" si="141"/>
        <v>67.2</v>
      </c>
      <c r="AM336">
        <f>IF(INT(AL336)-AL336=0,1,2)</f>
        <v>2</v>
      </c>
      <c r="AN336" s="8">
        <f>AJ336-RevReqSumR!W336</f>
        <v>0</v>
      </c>
      <c r="BZ336" s="8">
        <f t="shared" si="144"/>
        <v>0</v>
      </c>
      <c r="CB336">
        <f t="shared" si="145"/>
        <v>0</v>
      </c>
    </row>
    <row r="337" spans="2:80" hidden="1" outlineLevel="1" x14ac:dyDescent="0.2">
      <c r="B337">
        <f t="shared" si="143"/>
        <v>2032</v>
      </c>
      <c r="C337" s="4">
        <f t="shared" si="146"/>
        <v>0</v>
      </c>
      <c r="D337" s="4">
        <f t="shared" si="146"/>
        <v>0</v>
      </c>
      <c r="E337" s="4">
        <f t="shared" si="146"/>
        <v>0</v>
      </c>
      <c r="F337" s="4"/>
      <c r="G337" s="4"/>
      <c r="H337" s="4">
        <f t="shared" si="146"/>
        <v>0</v>
      </c>
      <c r="I337" s="4"/>
      <c r="J337" s="4"/>
      <c r="K337" s="4">
        <f t="shared" si="146"/>
        <v>0</v>
      </c>
      <c r="L337" s="4">
        <f t="shared" si="146"/>
        <v>0</v>
      </c>
      <c r="M337" s="4">
        <f t="shared" si="146"/>
        <v>0</v>
      </c>
      <c r="N337" s="4">
        <f t="shared" si="146"/>
        <v>0</v>
      </c>
      <c r="O337" s="4">
        <f t="shared" si="147"/>
        <v>0</v>
      </c>
      <c r="P337" s="4">
        <f t="shared" si="147"/>
        <v>0</v>
      </c>
      <c r="Q337" s="4">
        <f>VLOOKUP(DATE($B337,12,1),$B$10:$AJ$311,COLUMN()-1,FALSE)</f>
        <v>0</v>
      </c>
      <c r="R337" s="4">
        <f t="shared" si="132"/>
        <v>0</v>
      </c>
      <c r="S337" s="4">
        <f t="shared" si="132"/>
        <v>0</v>
      </c>
      <c r="T337" s="4">
        <f t="shared" si="132"/>
        <v>0</v>
      </c>
      <c r="U337" s="4">
        <f t="shared" si="133"/>
        <v>0</v>
      </c>
      <c r="V337" s="4">
        <f t="shared" si="134"/>
        <v>0</v>
      </c>
      <c r="W337" s="4">
        <f t="shared" si="134"/>
        <v>0</v>
      </c>
      <c r="X337" s="4">
        <f t="shared" si="134"/>
        <v>0</v>
      </c>
      <c r="Y337" s="4">
        <f t="shared" si="134"/>
        <v>0</v>
      </c>
      <c r="Z337" s="4">
        <f>VLOOKUP(DATE(B337,12,1),$B$10:$AJ$311,4,FALSE)</f>
        <v>0</v>
      </c>
      <c r="AA337" s="4">
        <f t="shared" si="136"/>
        <v>0</v>
      </c>
      <c r="AB337" s="4">
        <f t="shared" si="137"/>
        <v>0</v>
      </c>
      <c r="AC337" s="4">
        <f t="shared" si="137"/>
        <v>0</v>
      </c>
      <c r="AD337" s="4">
        <f t="shared" si="138"/>
        <v>0</v>
      </c>
      <c r="AE337" s="4">
        <f t="shared" si="138"/>
        <v>0</v>
      </c>
      <c r="AF337" s="4">
        <f t="shared" si="139"/>
        <v>0</v>
      </c>
      <c r="AG337" s="4">
        <f t="shared" si="139"/>
        <v>0</v>
      </c>
      <c r="AH337" s="4">
        <f t="shared" si="140"/>
        <v>0</v>
      </c>
      <c r="AI337" s="4">
        <f t="shared" si="140"/>
        <v>0</v>
      </c>
      <c r="AJ337" s="4">
        <f t="shared" si="140"/>
        <v>0</v>
      </c>
      <c r="AK337" s="4">
        <f t="shared" si="140"/>
        <v>0</v>
      </c>
      <c r="AL337">
        <f t="shared" si="141"/>
        <v>67.400000000000006</v>
      </c>
      <c r="AM337">
        <f>IF(INT(AL337)-AL337=0,1,2)</f>
        <v>2</v>
      </c>
      <c r="AN337" s="8">
        <f>AJ337-RevReqSumR!W337</f>
        <v>0</v>
      </c>
      <c r="BZ337" s="8">
        <f t="shared" si="144"/>
        <v>0</v>
      </c>
      <c r="CB337">
        <f t="shared" si="145"/>
        <v>0</v>
      </c>
    </row>
    <row r="338" spans="2:80" hidden="1" outlineLevel="1" x14ac:dyDescent="0.2">
      <c r="B338">
        <f t="shared" si="143"/>
        <v>2033</v>
      </c>
      <c r="C338" s="4">
        <f t="shared" si="146"/>
        <v>0</v>
      </c>
      <c r="D338" s="4">
        <f t="shared" si="146"/>
        <v>0</v>
      </c>
      <c r="E338" s="4">
        <f t="shared" si="146"/>
        <v>0</v>
      </c>
      <c r="F338" s="4"/>
      <c r="G338" s="4"/>
      <c r="H338" s="4">
        <f t="shared" si="146"/>
        <v>0</v>
      </c>
      <c r="I338" s="4"/>
      <c r="J338" s="4"/>
      <c r="K338" s="4">
        <f t="shared" si="146"/>
        <v>0</v>
      </c>
      <c r="L338" s="4">
        <f t="shared" si="146"/>
        <v>0</v>
      </c>
      <c r="M338" s="4">
        <f t="shared" si="146"/>
        <v>0</v>
      </c>
      <c r="N338" s="4">
        <f t="shared" si="146"/>
        <v>0</v>
      </c>
      <c r="O338" s="4">
        <f t="shared" si="147"/>
        <v>0</v>
      </c>
      <c r="P338" s="4">
        <f t="shared" si="147"/>
        <v>0</v>
      </c>
      <c r="Q338" s="4">
        <f>VLOOKUP(DATE($B338,12,1),$B$10:$AJ$311,COLUMN()-1,FALSE)</f>
        <v>0</v>
      </c>
      <c r="R338" s="4">
        <f t="shared" si="132"/>
        <v>0</v>
      </c>
      <c r="S338" s="4">
        <f t="shared" si="132"/>
        <v>0</v>
      </c>
      <c r="T338" s="4">
        <f t="shared" si="132"/>
        <v>0</v>
      </c>
      <c r="U338" s="4">
        <f t="shared" si="133"/>
        <v>0</v>
      </c>
      <c r="V338" s="4">
        <f t="shared" si="134"/>
        <v>0</v>
      </c>
      <c r="W338" s="4">
        <f t="shared" si="134"/>
        <v>0</v>
      </c>
      <c r="X338" s="4">
        <f t="shared" si="134"/>
        <v>0</v>
      </c>
      <c r="Y338" s="4">
        <f t="shared" si="134"/>
        <v>0</v>
      </c>
      <c r="Z338" s="4">
        <f>VLOOKUP(DATE(B338,12,1),$B$10:$AJ$311,4,FALSE)</f>
        <v>0</v>
      </c>
      <c r="AA338" s="4">
        <f t="shared" si="136"/>
        <v>0</v>
      </c>
      <c r="AB338" s="4">
        <f t="shared" si="137"/>
        <v>0</v>
      </c>
      <c r="AC338" s="4">
        <f t="shared" si="137"/>
        <v>0</v>
      </c>
      <c r="AD338" s="4">
        <f t="shared" si="138"/>
        <v>0</v>
      </c>
      <c r="AE338" s="4">
        <f t="shared" si="138"/>
        <v>0</v>
      </c>
      <c r="AF338" s="4">
        <f t="shared" si="139"/>
        <v>0</v>
      </c>
      <c r="AG338" s="4">
        <f t="shared" si="139"/>
        <v>0</v>
      </c>
      <c r="AH338" s="4">
        <f t="shared" si="140"/>
        <v>0</v>
      </c>
      <c r="AI338" s="4">
        <f t="shared" si="140"/>
        <v>0</v>
      </c>
      <c r="AJ338" s="4">
        <f t="shared" si="140"/>
        <v>0</v>
      </c>
      <c r="AK338" s="4">
        <f t="shared" si="140"/>
        <v>0</v>
      </c>
      <c r="AL338">
        <f t="shared" si="141"/>
        <v>67.599999999999994</v>
      </c>
      <c r="AM338">
        <f>IF(INT(AL338)-AL338=0,1,2)</f>
        <v>2</v>
      </c>
      <c r="AN338" s="8">
        <f>AJ338-RevReqSumR!W338</f>
        <v>0</v>
      </c>
      <c r="BZ338" s="8">
        <f t="shared" si="144"/>
        <v>0</v>
      </c>
      <c r="CB338">
        <f t="shared" si="145"/>
        <v>0</v>
      </c>
    </row>
    <row r="339" spans="2:80" ht="15.75" hidden="1" customHeight="1" outlineLevel="1" collapsed="1" x14ac:dyDescent="0.2">
      <c r="B339" s="195" t="s">
        <v>3</v>
      </c>
      <c r="C339" s="8">
        <f>SUM(C314:C338)</f>
        <v>82757741.349999994</v>
      </c>
      <c r="D339" s="8">
        <f t="shared" ref="D339:N339" si="148">SUM(D314:D338)</f>
        <v>0</v>
      </c>
      <c r="E339" s="8">
        <f t="shared" si="148"/>
        <v>67662216.410028189</v>
      </c>
      <c r="F339" s="8"/>
      <c r="G339" s="8"/>
      <c r="H339" s="8">
        <f t="shared" si="148"/>
        <v>67026451.590000011</v>
      </c>
      <c r="I339" s="8"/>
      <c r="J339" s="8"/>
      <c r="K339" s="8">
        <f t="shared" si="148"/>
        <v>148991292.41000003</v>
      </c>
      <c r="L339" s="8">
        <f t="shared" si="148"/>
        <v>464158.17</v>
      </c>
      <c r="M339" s="8">
        <f t="shared" si="148"/>
        <v>67225998.170000002</v>
      </c>
      <c r="N339" s="8">
        <f t="shared" si="148"/>
        <v>82229452.409999996</v>
      </c>
      <c r="R339" s="8">
        <f>SUM(R314:R338)</f>
        <v>69652213.349999994</v>
      </c>
      <c r="S339" s="8">
        <f>SUM(S314:S338)</f>
        <v>60224527.810000002</v>
      </c>
      <c r="T339" s="8">
        <f>SUM(T314:T338)</f>
        <v>-9427685.5399999954</v>
      </c>
      <c r="V339" s="8">
        <f>SUM(V314:V338)</f>
        <v>1462037.3562939388</v>
      </c>
      <c r="W339" s="8">
        <f>SUM(W314:W338)</f>
        <v>916531.60417267354</v>
      </c>
      <c r="X339" s="8">
        <f>SUM(X314:X338)</f>
        <v>0</v>
      </c>
      <c r="Y339" s="8">
        <f>SUM(Y314:Y338)</f>
        <v>79345511.299999997</v>
      </c>
      <c r="AA339" s="8">
        <f>SUM(AA314:AA338)</f>
        <v>0</v>
      </c>
      <c r="AD339" s="8">
        <f>SUM(AD314:AD338)</f>
        <v>0</v>
      </c>
      <c r="AE339" s="8">
        <f>SUM(AE314:AE338)</f>
        <v>0</v>
      </c>
      <c r="AH339" s="8">
        <f>SUM(AH314:AH338)</f>
        <v>0</v>
      </c>
      <c r="AI339" s="8">
        <f>SUM(AI314:AI338)</f>
        <v>1860949.9644598654</v>
      </c>
      <c r="AJ339" s="8">
        <f>SUM(AJ314:AJ338)</f>
        <v>93648480.584954694</v>
      </c>
      <c r="AK339" s="8">
        <f>SUM(AK314:AK338)</f>
        <v>93648480.584954694</v>
      </c>
      <c r="AN339" s="8">
        <f>AJ339-RevReqSumR!W339</f>
        <v>0</v>
      </c>
      <c r="CB339">
        <f t="shared" si="145"/>
        <v>0</v>
      </c>
    </row>
    <row r="340" spans="2:80" ht="25.5" collapsed="1" x14ac:dyDescent="0.2">
      <c r="B340" s="233" t="s">
        <v>329</v>
      </c>
      <c r="C340" s="199">
        <f>SUM(C80:C91)</f>
        <v>0</v>
      </c>
      <c r="D340" s="199">
        <f>SUM(D80:D91)</f>
        <v>0</v>
      </c>
      <c r="E340" s="199">
        <f t="shared" ref="E340" si="149">SUM(E80:E91)</f>
        <v>6513803.8139140001</v>
      </c>
      <c r="F340" s="199"/>
      <c r="G340" s="199"/>
      <c r="H340" s="199">
        <f>SUM(H80:H91)</f>
        <v>6447820.0199999996</v>
      </c>
      <c r="I340" s="199"/>
      <c r="J340" s="199"/>
      <c r="K340" s="199">
        <f t="shared" ref="K340:N340" si="150">SUM(K80:K91)</f>
        <v>11825733.9</v>
      </c>
      <c r="L340" s="199">
        <f t="shared" si="150"/>
        <v>0</v>
      </c>
      <c r="M340" s="199">
        <f t="shared" si="150"/>
        <v>6452400.8000000007</v>
      </c>
      <c r="N340" s="199">
        <f t="shared" si="150"/>
        <v>5373333.0999999996</v>
      </c>
      <c r="O340" s="198"/>
      <c r="P340" s="198"/>
      <c r="Q340" s="198"/>
      <c r="R340" s="199">
        <f t="shared" ref="R340:T340" si="151">SUM(R80:R91)</f>
        <v>3859345</v>
      </c>
      <c r="S340" s="199">
        <f t="shared" si="151"/>
        <v>3867715</v>
      </c>
      <c r="T340" s="199">
        <f t="shared" si="151"/>
        <v>0</v>
      </c>
      <c r="U340" s="198"/>
      <c r="V340" s="199">
        <f t="shared" ref="V340:Y340" si="152">SUM(V80:V91)</f>
        <v>71868.317776712342</v>
      </c>
      <c r="W340" s="199">
        <f t="shared" si="152"/>
        <v>25181.965483298998</v>
      </c>
      <c r="X340" s="199">
        <f t="shared" si="152"/>
        <v>0</v>
      </c>
      <c r="Y340" s="199">
        <f t="shared" si="152"/>
        <v>7966676.7800000003</v>
      </c>
      <c r="Z340" s="198"/>
      <c r="AA340" s="199">
        <f>SUM(AA80:AA91)</f>
        <v>0</v>
      </c>
      <c r="AB340" s="198"/>
      <c r="AC340" s="198"/>
      <c r="AD340" s="199">
        <f t="shared" ref="AD340:AE340" si="153">SUM(AD80:AD91)</f>
        <v>0</v>
      </c>
      <c r="AE340" s="199">
        <f t="shared" si="153"/>
        <v>0</v>
      </c>
      <c r="AF340" s="198"/>
      <c r="AG340" s="198"/>
      <c r="AH340" s="199">
        <f t="shared" ref="AH340:AK340" si="154">SUM(AH80:AH91)</f>
        <v>0</v>
      </c>
      <c r="AI340" s="199">
        <f t="shared" si="154"/>
        <v>89989.07668241307</v>
      </c>
      <c r="AJ340" s="206">
        <f t="shared" si="154"/>
        <v>8219699.9338564239</v>
      </c>
      <c r="AK340" s="206">
        <f t="shared" si="154"/>
        <v>8219699.9338564239</v>
      </c>
      <c r="AN340" s="8"/>
    </row>
    <row r="341" spans="2:80" ht="24" customHeight="1" x14ac:dyDescent="0.2">
      <c r="B341" s="19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R341" s="8"/>
      <c r="S341" s="8"/>
      <c r="T341" s="8"/>
      <c r="U341" s="76"/>
      <c r="V341" s="8"/>
      <c r="W341" s="8"/>
      <c r="X341" s="8"/>
      <c r="Y341" s="8"/>
      <c r="AA341" s="8"/>
      <c r="AD341" s="8"/>
      <c r="AE341" s="8"/>
      <c r="AH341" s="8"/>
      <c r="AI341" s="8"/>
      <c r="AJ341" s="8"/>
      <c r="AK341" s="8"/>
      <c r="AN341" s="8"/>
    </row>
    <row r="342" spans="2:80" ht="14.25" x14ac:dyDescent="0.2">
      <c r="B342" s="192"/>
      <c r="C342" s="228"/>
    </row>
    <row r="343" spans="2:80" hidden="1" outlineLevel="1" x14ac:dyDescent="0.2"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2:80" hidden="1" outlineLevel="1" x14ac:dyDescent="0.2"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2:80" hidden="1" outlineLevel="1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2:80" hidden="1" outlineLevel="1" x14ac:dyDescent="0.2"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AA346" s="8"/>
      <c r="AB346" s="8"/>
      <c r="AD346" s="8"/>
      <c r="AE346" s="8"/>
      <c r="AI346" s="8"/>
      <c r="AJ346" s="8"/>
    </row>
    <row r="347" spans="2:80" hidden="1" outlineLevel="1" x14ac:dyDescent="0.2"/>
    <row r="348" spans="2:80" hidden="1" outlineLevel="1" x14ac:dyDescent="0.2"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2:80" hidden="1" outlineLevel="1" x14ac:dyDescent="0.2"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2:80" collapsed="1" x14ac:dyDescent="0.2">
      <c r="AB350" s="73"/>
      <c r="AK350" s="31"/>
    </row>
    <row r="351" spans="2:80" x14ac:dyDescent="0.2">
      <c r="F351" s="8"/>
      <c r="G351" s="8"/>
      <c r="T351" s="8"/>
      <c r="V351" s="8"/>
      <c r="W351" s="8"/>
      <c r="X351" s="8"/>
      <c r="Y351" s="8"/>
      <c r="AB351" s="73"/>
      <c r="AI351" s="8"/>
      <c r="AJ351" s="8"/>
      <c r="AK351" s="8"/>
    </row>
    <row r="352" spans="2:80" x14ac:dyDescent="0.2">
      <c r="F352" s="8"/>
      <c r="G352" s="8"/>
      <c r="T352" s="8"/>
      <c r="V352" s="8"/>
      <c r="W352" s="8"/>
      <c r="X352" s="8"/>
      <c r="Y352" s="8"/>
      <c r="AI352" s="8"/>
      <c r="AJ352" s="8"/>
    </row>
    <row r="353" spans="3:35" hidden="1" outlineLevel="1" x14ac:dyDescent="0.2">
      <c r="C353">
        <v>2</v>
      </c>
      <c r="D353">
        <v>3</v>
      </c>
      <c r="E353">
        <v>4</v>
      </c>
      <c r="F353">
        <v>5</v>
      </c>
      <c r="G353">
        <v>6</v>
      </c>
      <c r="H353">
        <v>7</v>
      </c>
      <c r="I353">
        <v>8</v>
      </c>
      <c r="J353">
        <v>9</v>
      </c>
      <c r="K353">
        <v>10</v>
      </c>
      <c r="L353">
        <v>11</v>
      </c>
      <c r="M353">
        <v>12</v>
      </c>
      <c r="N353">
        <v>13</v>
      </c>
      <c r="O353">
        <v>14</v>
      </c>
      <c r="P353">
        <v>15</v>
      </c>
      <c r="Q353">
        <v>16</v>
      </c>
      <c r="R353">
        <v>17</v>
      </c>
      <c r="S353">
        <v>18</v>
      </c>
      <c r="T353">
        <v>19</v>
      </c>
      <c r="U353">
        <v>20</v>
      </c>
      <c r="V353">
        <v>21</v>
      </c>
      <c r="W353">
        <v>22</v>
      </c>
      <c r="X353">
        <v>23</v>
      </c>
      <c r="Y353">
        <v>24</v>
      </c>
      <c r="Z353">
        <v>25</v>
      </c>
      <c r="AA353">
        <v>26</v>
      </c>
      <c r="AB353">
        <v>27</v>
      </c>
      <c r="AC353">
        <v>28</v>
      </c>
      <c r="AD353">
        <v>29</v>
      </c>
      <c r="AE353">
        <v>30</v>
      </c>
      <c r="AF353">
        <v>31</v>
      </c>
      <c r="AG353">
        <v>32</v>
      </c>
      <c r="AH353">
        <v>33</v>
      </c>
      <c r="AI353">
        <v>34</v>
      </c>
    </row>
    <row r="354" spans="3:35" collapsed="1" x14ac:dyDescent="0.2"/>
  </sheetData>
  <phoneticPr fontId="7" type="noConversion"/>
  <conditionalFormatting sqref="AF335:AG338 AB335:AC338 U335:U338 O336:Q338 B314:AK334 B11:B262 C10:CB73 C74:AK311">
    <cfRule type="expression" dxfId="5" priority="1" stopIfTrue="1">
      <formula>$AM10=1</formula>
    </cfRule>
  </conditionalFormatting>
  <printOptions horizontalCentered="1"/>
  <pageMargins left="0.25" right="0.25" top="0.5" bottom="0.5" header="0.5" footer="0.23"/>
  <pageSetup scale="55" fitToWidth="2" orientation="landscape" r:id="rId1"/>
  <headerFooter alignWithMargins="0"/>
  <colBreaks count="1" manualBreakCount="1">
    <brk id="20" min="10" max="33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35"/>
  </sheetPr>
  <dimension ref="A1:CS41"/>
  <sheetViews>
    <sheetView view="pageBreakPreview" zoomScale="87" zoomScaleNormal="75" zoomScaleSheetLayoutView="87" workbookViewId="0">
      <pane xSplit="2" ySplit="8" topLeftCell="BS9" activePane="bottomRight" state="frozen"/>
      <selection activeCell="AK9" sqref="AK9"/>
      <selection pane="topRight" activeCell="AK9" sqref="AK9"/>
      <selection pane="bottomLeft" activeCell="AK9" sqref="AK9"/>
      <selection pane="bottomRight" activeCell="A2" sqref="A2"/>
    </sheetView>
  </sheetViews>
  <sheetFormatPr defaultColWidth="11.42578125" defaultRowHeight="15" outlineLevelRow="1" outlineLevelCol="1" x14ac:dyDescent="0.2"/>
  <cols>
    <col min="1" max="1" width="8.5703125" style="144" customWidth="1"/>
    <col min="2" max="2" width="50" style="144" customWidth="1"/>
    <col min="3" max="3" width="9.85546875" style="144" hidden="1" customWidth="1" outlineLevel="1"/>
    <col min="4" max="4" width="9.28515625" style="144" hidden="1" customWidth="1" outlineLevel="1"/>
    <col min="5" max="5" width="7" style="144" hidden="1" customWidth="1" outlineLevel="1"/>
    <col min="6" max="6" width="10.7109375" style="144" hidden="1" customWidth="1" outlineLevel="1" collapsed="1"/>
    <col min="7" max="7" width="10.7109375" style="144" hidden="1" customWidth="1" outlineLevel="1"/>
    <col min="8" max="8" width="11.85546875" style="144" hidden="1" customWidth="1" outlineLevel="1"/>
    <col min="9" max="9" width="11.5703125" style="144" hidden="1" customWidth="1" outlineLevel="1"/>
    <col min="10" max="16" width="12.140625" style="144" hidden="1" customWidth="1" outlineLevel="1"/>
    <col min="17" max="17" width="11.85546875" style="144" hidden="1" customWidth="1" outlineLevel="1"/>
    <col min="18" max="21" width="12.140625" style="144" hidden="1" customWidth="1" outlineLevel="1"/>
    <col min="22" max="22" width="12.85546875" style="144" hidden="1" customWidth="1" outlineLevel="1"/>
    <col min="23" max="27" width="12.140625" style="144" hidden="1" customWidth="1" outlineLevel="1"/>
    <col min="28" max="28" width="12.85546875" style="144" hidden="1" customWidth="1" outlineLevel="1"/>
    <col min="29" max="32" width="12.140625" style="144" hidden="1" customWidth="1" outlineLevel="1"/>
    <col min="33" max="33" width="13.42578125" style="144" hidden="1" customWidth="1" outlineLevel="1"/>
    <col min="34" max="36" width="12.140625" style="144" hidden="1" customWidth="1" outlineLevel="1"/>
    <col min="37" max="37" width="12.85546875" style="144" hidden="1" customWidth="1" outlineLevel="1"/>
    <col min="38" max="38" width="12.7109375" style="144" hidden="1" customWidth="1" outlineLevel="1"/>
    <col min="39" max="40" width="12.140625" style="144" hidden="1" customWidth="1" outlineLevel="1"/>
    <col min="41" max="41" width="15" style="144" hidden="1" customWidth="1" outlineLevel="1" collapsed="1"/>
    <col min="42" max="48" width="15" style="144" hidden="1" customWidth="1" outlineLevel="1"/>
    <col min="49" max="49" width="15" style="144" hidden="1" customWidth="1" outlineLevel="1" collapsed="1"/>
    <col min="50" max="56" width="15" style="144" hidden="1" customWidth="1" outlineLevel="1"/>
    <col min="57" max="57" width="18.85546875" style="144" hidden="1" customWidth="1" outlineLevel="1"/>
    <col min="58" max="60" width="15" style="144" hidden="1" customWidth="1" outlineLevel="1"/>
    <col min="61" max="61" width="16.42578125" style="144" hidden="1" customWidth="1" outlineLevel="1" collapsed="1"/>
    <col min="62" max="70" width="15" style="144" hidden="1" customWidth="1" outlineLevel="1"/>
    <col min="71" max="71" width="18" style="144" bestFit="1" customWidth="1" collapsed="1"/>
    <col min="72" max="95" width="16.85546875" style="144" customWidth="1"/>
    <col min="96" max="96" width="27.85546875" style="145" customWidth="1"/>
    <col min="97" max="97" width="11.42578125" style="145" customWidth="1"/>
    <col min="98" max="16384" width="11.42578125" style="144"/>
  </cols>
  <sheetData>
    <row r="1" spans="1:97" ht="15.75" hidden="1" outlineLevel="1" x14ac:dyDescent="0.25">
      <c r="D1" s="216"/>
      <c r="E1" s="215"/>
      <c r="F1" s="215"/>
      <c r="J1" s="146"/>
      <c r="Q1" s="33"/>
      <c r="BW1" s="215"/>
      <c r="BX1" s="215"/>
      <c r="CR1" s="144"/>
      <c r="CS1" s="144"/>
    </row>
    <row r="2" spans="1:97" ht="15.75" collapsed="1" x14ac:dyDescent="0.25">
      <c r="A2" s="143" t="str">
        <f>WACC!A1</f>
        <v>PSE&amp;G Solar Loan I Program</v>
      </c>
      <c r="D2" s="216"/>
      <c r="E2" s="215"/>
      <c r="F2" s="215"/>
      <c r="G2" s="144">
        <f>UpdatedRateCalc!$D$12</f>
        <v>2.6800000000000001E-4</v>
      </c>
      <c r="H2" s="144" t="s">
        <v>284</v>
      </c>
      <c r="K2" s="33"/>
      <c r="M2" s="216"/>
      <c r="N2" s="215" t="s">
        <v>292</v>
      </c>
      <c r="O2" s="215"/>
      <c r="P2" s="144">
        <f>UpdatedRateCalc!$D$12</f>
        <v>2.6800000000000001E-4</v>
      </c>
      <c r="Q2" s="33" t="s">
        <v>284</v>
      </c>
      <c r="V2" s="216"/>
      <c r="W2" s="215" t="s">
        <v>292</v>
      </c>
      <c r="Y2" s="144">
        <f>UpdatedRateCalc!$D$12</f>
        <v>2.6800000000000001E-4</v>
      </c>
      <c r="Z2" s="144" t="s">
        <v>284</v>
      </c>
      <c r="AB2" s="215"/>
      <c r="AC2" s="33"/>
      <c r="AE2" s="216"/>
      <c r="AF2" s="215" t="s">
        <v>292</v>
      </c>
      <c r="AH2" s="144">
        <f>UpdatedRateCalc!$D$12</f>
        <v>2.6800000000000001E-4</v>
      </c>
      <c r="AI2" s="144" t="s">
        <v>284</v>
      </c>
      <c r="AK2" s="33"/>
      <c r="AM2" s="216"/>
      <c r="AN2" s="215"/>
      <c r="AO2" s="144">
        <v>0</v>
      </c>
      <c r="AP2" s="144" t="s">
        <v>309</v>
      </c>
      <c r="AR2" s="144" t="s">
        <v>312</v>
      </c>
      <c r="AS2" s="144">
        <v>0</v>
      </c>
      <c r="AT2" s="33" t="s">
        <v>309</v>
      </c>
      <c r="AV2" s="216"/>
      <c r="AW2" s="215"/>
      <c r="BA2" s="144" t="s">
        <v>314</v>
      </c>
      <c r="BD2" s="195"/>
      <c r="BF2" s="144" t="s">
        <v>314</v>
      </c>
      <c r="BK2" s="195"/>
      <c r="BN2" s="144" t="s">
        <v>314</v>
      </c>
      <c r="BR2" s="195"/>
      <c r="BW2" s="195"/>
      <c r="BX2" s="215"/>
      <c r="BY2" s="293" t="s">
        <v>314</v>
      </c>
      <c r="CF2" s="293" t="str">
        <f>$BY$2</f>
        <v>Schedule SS-SLI-4</v>
      </c>
      <c r="CM2" s="293" t="str">
        <f>$BY$2</f>
        <v>Schedule SS-SLI-4</v>
      </c>
      <c r="CR2" s="293" t="str">
        <f>$BY$2</f>
        <v>Schedule SS-SLI-4</v>
      </c>
      <c r="CS2" s="144"/>
    </row>
    <row r="3" spans="1:97" ht="15.75" x14ac:dyDescent="0.25">
      <c r="A3" s="143" t="s">
        <v>251</v>
      </c>
      <c r="D3" s="267"/>
      <c r="E3" s="267"/>
      <c r="F3" s="215"/>
      <c r="G3" s="144">
        <f>WACC!$E$16</f>
        <v>0.41083999999999998</v>
      </c>
      <c r="H3" s="144" t="s">
        <v>5</v>
      </c>
      <c r="K3" s="33"/>
      <c r="M3" s="267"/>
      <c r="N3" s="267" t="s">
        <v>283</v>
      </c>
      <c r="O3" s="215"/>
      <c r="P3" s="144">
        <f>WACC!$E$16</f>
        <v>0.41083999999999998</v>
      </c>
      <c r="Q3" s="33" t="s">
        <v>5</v>
      </c>
      <c r="V3" s="268"/>
      <c r="W3" s="215" t="s">
        <v>285</v>
      </c>
      <c r="Y3" s="144">
        <f>WACC!$E$16</f>
        <v>0.41083999999999998</v>
      </c>
      <c r="Z3" s="144" t="s">
        <v>5</v>
      </c>
      <c r="AB3" s="215"/>
      <c r="AC3" s="33"/>
      <c r="AE3" s="268"/>
      <c r="AF3" s="215" t="s">
        <v>286</v>
      </c>
      <c r="AH3" s="144">
        <f>WACC!$E$16</f>
        <v>0.41083999999999998</v>
      </c>
      <c r="AI3" s="144" t="s">
        <v>5</v>
      </c>
      <c r="AK3" s="33"/>
      <c r="AM3" s="268"/>
      <c r="AN3" s="215"/>
      <c r="AO3" s="144">
        <f>WACC!$E$16</f>
        <v>0.41083999999999998</v>
      </c>
      <c r="AP3" s="144" t="s">
        <v>5</v>
      </c>
      <c r="AR3" s="144" t="s">
        <v>283</v>
      </c>
      <c r="AS3" s="144">
        <f>WACC!$E$16</f>
        <v>0.41083999999999998</v>
      </c>
      <c r="AT3" s="33" t="s">
        <v>5</v>
      </c>
      <c r="AV3" s="268"/>
      <c r="AW3" s="215"/>
      <c r="BA3" s="144" t="s">
        <v>315</v>
      </c>
      <c r="BD3" s="195"/>
      <c r="BF3" s="144" t="s">
        <v>316</v>
      </c>
      <c r="BK3" s="195"/>
      <c r="BN3" s="144" t="s">
        <v>324</v>
      </c>
      <c r="BR3" s="195"/>
      <c r="BW3" s="33"/>
      <c r="BX3" s="215"/>
      <c r="BY3" s="293" t="s">
        <v>324</v>
      </c>
      <c r="CF3" s="293" t="s">
        <v>327</v>
      </c>
      <c r="CM3" s="293" t="s">
        <v>326</v>
      </c>
      <c r="CR3" s="293" t="s">
        <v>325</v>
      </c>
      <c r="CS3" s="144"/>
    </row>
    <row r="4" spans="1:97" ht="15.75" x14ac:dyDescent="0.25">
      <c r="A4" s="143"/>
      <c r="D4" s="268"/>
      <c r="E4" s="268"/>
      <c r="F4" s="215"/>
      <c r="M4" s="268"/>
      <c r="N4" s="268"/>
      <c r="O4" s="215"/>
      <c r="Z4" s="268"/>
      <c r="BW4" s="215"/>
      <c r="BX4" s="215"/>
      <c r="CR4" s="144"/>
      <c r="CS4" s="144"/>
    </row>
    <row r="5" spans="1:97" x14ac:dyDescent="0.2">
      <c r="B5" s="158" t="s">
        <v>323</v>
      </c>
      <c r="E5" s="269"/>
      <c r="F5" s="270"/>
      <c r="N5" s="269"/>
      <c r="O5" s="270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60"/>
      <c r="AV5" s="260"/>
      <c r="AW5" s="260">
        <v>0</v>
      </c>
      <c r="AX5" s="260" t="s">
        <v>317</v>
      </c>
      <c r="AY5" s="260"/>
      <c r="AZ5" s="260"/>
      <c r="BA5" s="260"/>
      <c r="BB5" s="260">
        <f>UpdatedRateCalc!$D$13</f>
        <v>4.5399999999999998E-4</v>
      </c>
      <c r="BC5" s="260" t="s">
        <v>317</v>
      </c>
      <c r="BD5" s="216"/>
      <c r="BE5" s="216"/>
      <c r="BF5" s="216">
        <v>5.8E-5</v>
      </c>
      <c r="BG5" s="216">
        <v>5.8E-5</v>
      </c>
      <c r="BH5" s="216">
        <v>5.8E-5</v>
      </c>
      <c r="BI5" s="216">
        <v>5.8E-5</v>
      </c>
      <c r="BJ5" s="216">
        <v>5.8E-5</v>
      </c>
      <c r="BK5" s="216">
        <v>5.8E-5</v>
      </c>
      <c r="BL5" s="216">
        <v>5.8E-5</v>
      </c>
      <c r="BM5" s="216">
        <v>5.8E-5</v>
      </c>
      <c r="BN5" s="216">
        <v>5.8E-5</v>
      </c>
      <c r="BO5" s="216">
        <v>5.8E-5</v>
      </c>
      <c r="BP5" s="216">
        <v>4.5399999999999998E-4</v>
      </c>
      <c r="BQ5" s="216">
        <v>4.5399999999999998E-4</v>
      </c>
      <c r="BR5" s="216">
        <v>4.5399999999999998E-4</v>
      </c>
      <c r="BS5" s="260">
        <v>4.5399999999999998E-4</v>
      </c>
      <c r="BT5" s="260">
        <v>4.5399999999999998E-4</v>
      </c>
      <c r="BU5" s="260">
        <v>4.5399999999999998E-4</v>
      </c>
      <c r="BV5" s="260">
        <v>4.5399999999999998E-4</v>
      </c>
      <c r="BW5" s="215">
        <f>UpdatedRateCalc!$D$13</f>
        <v>4.5399999999999998E-4</v>
      </c>
      <c r="BX5" s="215">
        <f>UpdatedRateCalc!$D$13</f>
        <v>4.5399999999999998E-4</v>
      </c>
      <c r="BY5" s="215">
        <f>UpdatedRateCalc!$D$13</f>
        <v>4.5399999999999998E-4</v>
      </c>
      <c r="BZ5" s="215">
        <f>UpdatedRateCalc!$D$13</f>
        <v>4.5399999999999998E-4</v>
      </c>
      <c r="CA5" s="215">
        <f>UpdatedRateCalc!$D$13</f>
        <v>4.5399999999999998E-4</v>
      </c>
      <c r="CB5" s="215">
        <f>UpdatedRateCalc!$D$13</f>
        <v>4.5399999999999998E-4</v>
      </c>
      <c r="CC5" s="215">
        <f>UpdatedRateCalc!$D$13</f>
        <v>4.5399999999999998E-4</v>
      </c>
      <c r="CD5" s="215">
        <f>UpdatedRateCalc!$D$13</f>
        <v>4.5399999999999998E-4</v>
      </c>
      <c r="CE5" s="215">
        <f>UpdatedRateCalc!$D$13</f>
        <v>4.5399999999999998E-4</v>
      </c>
      <c r="CF5" s="215">
        <f>UpdatedRateCalc!$D$11</f>
        <v>2.5000000000000001E-4</v>
      </c>
      <c r="CG5" s="215">
        <f>UpdatedRateCalc!$D$11</f>
        <v>2.5000000000000001E-4</v>
      </c>
      <c r="CH5" s="215">
        <f>UpdatedRateCalc!$D$11</f>
        <v>2.5000000000000001E-4</v>
      </c>
      <c r="CI5" s="215">
        <f>UpdatedRateCalc!$D$11</f>
        <v>2.5000000000000001E-4</v>
      </c>
      <c r="CJ5" s="215">
        <f>UpdatedRateCalc!$D$11</f>
        <v>2.5000000000000001E-4</v>
      </c>
      <c r="CK5" s="215">
        <f>UpdatedRateCalc!$D$11</f>
        <v>2.5000000000000001E-4</v>
      </c>
      <c r="CL5" s="215">
        <f>UpdatedRateCalc!$D$11</f>
        <v>2.5000000000000001E-4</v>
      </c>
      <c r="CM5" s="215">
        <f>UpdatedRateCalc!$D$11</f>
        <v>2.5000000000000001E-4</v>
      </c>
      <c r="CN5" s="215">
        <f>UpdatedRateCalc!$D$11</f>
        <v>2.5000000000000001E-4</v>
      </c>
      <c r="CO5" s="215">
        <f>UpdatedRateCalc!$D$11</f>
        <v>2.5000000000000001E-4</v>
      </c>
      <c r="CP5" s="215">
        <f>UpdatedRateCalc!$D$11</f>
        <v>2.5000000000000001E-4</v>
      </c>
      <c r="CQ5" s="215">
        <f>UpdatedRateCalc!$D$11</f>
        <v>2.5000000000000001E-4</v>
      </c>
      <c r="CR5" s="144"/>
      <c r="CS5" s="144"/>
    </row>
    <row r="6" spans="1:97" x14ac:dyDescent="0.2">
      <c r="C6" s="144">
        <v>-1</v>
      </c>
      <c r="D6" s="269">
        <v>-2</v>
      </c>
      <c r="E6" s="270">
        <v>-3</v>
      </c>
      <c r="F6" s="215">
        <v>-4</v>
      </c>
      <c r="G6" s="144">
        <v>-5</v>
      </c>
      <c r="H6" s="144">
        <v>-6</v>
      </c>
      <c r="I6" s="144">
        <v>-7</v>
      </c>
      <c r="J6" s="144">
        <v>-8</v>
      </c>
      <c r="K6" s="144">
        <v>-9</v>
      </c>
      <c r="L6" s="144">
        <v>-10</v>
      </c>
      <c r="M6" s="144">
        <v>-11</v>
      </c>
      <c r="N6" s="144">
        <v>-12</v>
      </c>
      <c r="O6" s="144">
        <v>-13</v>
      </c>
      <c r="P6" s="144">
        <v>-14</v>
      </c>
      <c r="Q6" s="144">
        <v>-15</v>
      </c>
      <c r="R6" s="144">
        <v>-16</v>
      </c>
      <c r="S6" s="144">
        <v>-17</v>
      </c>
      <c r="T6" s="144">
        <v>-18</v>
      </c>
      <c r="U6" s="144">
        <v>-19</v>
      </c>
      <c r="V6" s="144">
        <v>-20</v>
      </c>
      <c r="W6" s="144">
        <v>-21</v>
      </c>
      <c r="X6" s="144">
        <v>-22</v>
      </c>
      <c r="Y6" s="144">
        <v>-23</v>
      </c>
      <c r="Z6" s="144">
        <v>-24</v>
      </c>
      <c r="AA6" s="144">
        <v>-25</v>
      </c>
      <c r="AB6" s="144">
        <v>-26</v>
      </c>
      <c r="AC6" s="144">
        <v>-27</v>
      </c>
      <c r="AD6" s="144">
        <v>-28</v>
      </c>
      <c r="AE6" s="144">
        <v>-29</v>
      </c>
      <c r="AF6" s="144">
        <v>-30</v>
      </c>
      <c r="AG6" s="144">
        <v>-31</v>
      </c>
      <c r="AH6" s="144">
        <v>-32</v>
      </c>
      <c r="AI6" s="144">
        <v>-33</v>
      </c>
      <c r="AJ6" s="144">
        <v>-34</v>
      </c>
      <c r="AK6" s="144">
        <v>-35</v>
      </c>
      <c r="AL6" s="144">
        <v>-36</v>
      </c>
      <c r="AM6" s="144">
        <v>-37</v>
      </c>
      <c r="AN6" s="144">
        <v>-38</v>
      </c>
      <c r="AO6" s="144">
        <v>-39</v>
      </c>
      <c r="AP6" s="144">
        <v>-40</v>
      </c>
      <c r="AQ6" s="144">
        <v>-41</v>
      </c>
      <c r="AR6" s="144">
        <v>-42</v>
      </c>
      <c r="AS6" s="144">
        <v>-43</v>
      </c>
      <c r="AT6" s="144">
        <v>-44</v>
      </c>
      <c r="AU6" s="144">
        <v>-45</v>
      </c>
      <c r="AV6" s="144">
        <v>-46</v>
      </c>
      <c r="AW6" s="144">
        <f>WACC!$E$16</f>
        <v>0.41083999999999998</v>
      </c>
      <c r="AX6" s="144" t="s">
        <v>5</v>
      </c>
      <c r="BB6" s="144">
        <f>WACC!$E$16</f>
        <v>0.41083999999999998</v>
      </c>
      <c r="BC6" s="144" t="s">
        <v>5</v>
      </c>
      <c r="BW6" s="215"/>
      <c r="BX6" s="215"/>
      <c r="CR6" s="144"/>
      <c r="CS6" s="144"/>
    </row>
    <row r="7" spans="1:97" s="287" customFormat="1" x14ac:dyDescent="0.2">
      <c r="D7" s="288"/>
      <c r="E7" s="289"/>
      <c r="F7" s="288"/>
      <c r="G7" s="289"/>
      <c r="H7" s="288"/>
      <c r="I7" s="289"/>
      <c r="J7" s="288"/>
      <c r="K7" s="289"/>
      <c r="L7" s="288"/>
      <c r="M7" s="289"/>
      <c r="N7" s="288"/>
      <c r="O7" s="289"/>
      <c r="P7" s="288"/>
      <c r="Q7" s="289"/>
      <c r="R7" s="288"/>
      <c r="S7" s="289"/>
      <c r="T7" s="288"/>
      <c r="U7" s="289"/>
      <c r="V7" s="288"/>
      <c r="W7" s="289"/>
      <c r="X7" s="288"/>
      <c r="Y7" s="289"/>
      <c r="Z7" s="288"/>
      <c r="AA7" s="289"/>
      <c r="AB7" s="288"/>
      <c r="AC7" s="289"/>
      <c r="AD7" s="288"/>
      <c r="AE7" s="289"/>
      <c r="AF7" s="288"/>
      <c r="AG7" s="289"/>
      <c r="AH7" s="288"/>
      <c r="AI7" s="289"/>
      <c r="AJ7" s="288"/>
      <c r="AK7" s="289"/>
      <c r="AL7" s="288"/>
      <c r="AM7" s="289"/>
      <c r="AN7" s="288"/>
      <c r="AO7" s="289"/>
      <c r="AP7" s="288"/>
      <c r="AQ7" s="289"/>
      <c r="AR7" s="288"/>
      <c r="AS7" s="289"/>
      <c r="AT7" s="288"/>
      <c r="AU7" s="289"/>
      <c r="AV7" s="288"/>
      <c r="AW7" s="289">
        <v>-47</v>
      </c>
      <c r="AX7" s="288">
        <v>-48</v>
      </c>
      <c r="AY7" s="289">
        <v>-49</v>
      </c>
      <c r="AZ7" s="288">
        <v>-50</v>
      </c>
      <c r="BA7" s="289">
        <v>-51</v>
      </c>
      <c r="BB7" s="288">
        <v>-52</v>
      </c>
      <c r="BC7" s="289">
        <v>-53</v>
      </c>
      <c r="BD7" s="288">
        <v>-54</v>
      </c>
      <c r="BE7" s="289">
        <v>-55</v>
      </c>
      <c r="BF7" s="288">
        <v>-56</v>
      </c>
      <c r="BG7" s="289">
        <v>-57</v>
      </c>
      <c r="BH7" s="288">
        <v>-58</v>
      </c>
      <c r="BI7" s="288">
        <v>-59</v>
      </c>
      <c r="BJ7" s="289">
        <v>-60</v>
      </c>
      <c r="BK7" s="288">
        <v>-61</v>
      </c>
      <c r="BL7" s="289">
        <v>-62</v>
      </c>
      <c r="BM7" s="288">
        <v>-63</v>
      </c>
      <c r="BN7" s="289">
        <v>-64</v>
      </c>
      <c r="BO7" s="288">
        <v>-65</v>
      </c>
      <c r="BP7" s="289">
        <v>-66</v>
      </c>
      <c r="BQ7" s="288">
        <v>-67</v>
      </c>
      <c r="BR7" s="289">
        <v>-68</v>
      </c>
      <c r="BS7" s="288">
        <v>-69</v>
      </c>
      <c r="BT7" s="289">
        <v>-70</v>
      </c>
      <c r="BU7" s="288">
        <v>-71</v>
      </c>
      <c r="BV7" s="289">
        <v>-72</v>
      </c>
      <c r="BW7" s="290">
        <v>-73</v>
      </c>
      <c r="BX7" s="290">
        <v>-74</v>
      </c>
      <c r="BY7" s="287">
        <v>-75</v>
      </c>
      <c r="BZ7" s="287">
        <v>-76</v>
      </c>
      <c r="CA7" s="287">
        <v>-77</v>
      </c>
      <c r="CB7" s="287">
        <v>-78</v>
      </c>
      <c r="CC7" s="287">
        <v>-79</v>
      </c>
      <c r="CD7" s="287">
        <v>-80</v>
      </c>
      <c r="CE7" s="287">
        <v>-81</v>
      </c>
      <c r="CF7" s="287">
        <v>-82</v>
      </c>
      <c r="CG7" s="287">
        <v>-83</v>
      </c>
      <c r="CH7" s="287">
        <v>-84</v>
      </c>
      <c r="CI7" s="287">
        <v>-85</v>
      </c>
      <c r="CJ7" s="287">
        <v>-86</v>
      </c>
      <c r="CK7" s="287">
        <v>-87</v>
      </c>
      <c r="CL7" s="287">
        <v>-88</v>
      </c>
      <c r="CM7" s="287">
        <v>-89</v>
      </c>
      <c r="CN7" s="287">
        <v>-90</v>
      </c>
      <c r="CO7" s="287">
        <v>-91</v>
      </c>
      <c r="CP7" s="287">
        <v>-92</v>
      </c>
      <c r="CQ7" s="287">
        <v>-93</v>
      </c>
    </row>
    <row r="8" spans="1:97" ht="32.25" customHeight="1" x14ac:dyDescent="0.25">
      <c r="B8" s="147" t="s">
        <v>255</v>
      </c>
      <c r="C8" s="271">
        <v>39448</v>
      </c>
      <c r="D8" s="148">
        <v>39479</v>
      </c>
      <c r="E8" s="148">
        <v>39508</v>
      </c>
      <c r="F8" s="148">
        <v>39539</v>
      </c>
      <c r="G8" s="148">
        <v>39569</v>
      </c>
      <c r="H8" s="148">
        <v>39600</v>
      </c>
      <c r="I8" s="148">
        <v>39630</v>
      </c>
      <c r="J8" s="148">
        <v>39661</v>
      </c>
      <c r="K8" s="148">
        <v>39692</v>
      </c>
      <c r="L8" s="148">
        <v>39722</v>
      </c>
      <c r="M8" s="148">
        <v>39753</v>
      </c>
      <c r="N8" s="148">
        <v>39783</v>
      </c>
      <c r="O8" s="148">
        <v>39814</v>
      </c>
      <c r="P8" s="148">
        <v>39845</v>
      </c>
      <c r="Q8" s="148">
        <v>39873</v>
      </c>
      <c r="R8" s="148">
        <v>39904</v>
      </c>
      <c r="S8" s="148">
        <v>39934</v>
      </c>
      <c r="T8" s="148">
        <v>39965</v>
      </c>
      <c r="U8" s="148">
        <v>39995</v>
      </c>
      <c r="V8" s="148">
        <v>40026</v>
      </c>
      <c r="W8" s="148">
        <v>40057</v>
      </c>
      <c r="X8" s="148">
        <v>40087</v>
      </c>
      <c r="Y8" s="148">
        <v>40118</v>
      </c>
      <c r="Z8" s="148">
        <v>40148</v>
      </c>
      <c r="AA8" s="148">
        <v>40179</v>
      </c>
      <c r="AB8" s="148">
        <v>40210</v>
      </c>
      <c r="AC8" s="148">
        <v>40238</v>
      </c>
      <c r="AD8" s="148">
        <v>40269</v>
      </c>
      <c r="AE8" s="148">
        <v>40299</v>
      </c>
      <c r="AF8" s="148">
        <v>40330</v>
      </c>
      <c r="AG8" s="148">
        <v>40360</v>
      </c>
      <c r="AH8" s="148">
        <v>40391</v>
      </c>
      <c r="AI8" s="148">
        <v>40422</v>
      </c>
      <c r="AJ8" s="148">
        <v>40452</v>
      </c>
      <c r="AK8" s="148">
        <v>40483</v>
      </c>
      <c r="AL8" s="148">
        <v>40513</v>
      </c>
      <c r="AM8" s="148">
        <v>40544</v>
      </c>
      <c r="AN8" s="148">
        <v>40575</v>
      </c>
      <c r="AO8" s="148">
        <v>40603</v>
      </c>
      <c r="AP8" s="148">
        <v>40634</v>
      </c>
      <c r="AQ8" s="148">
        <v>40664</v>
      </c>
      <c r="AR8" s="148">
        <v>40695</v>
      </c>
      <c r="AS8" s="148">
        <v>40725</v>
      </c>
      <c r="AT8" s="148">
        <v>40756</v>
      </c>
      <c r="AU8" s="148">
        <v>40787</v>
      </c>
      <c r="AV8" s="148">
        <v>40817</v>
      </c>
      <c r="AW8" s="148">
        <v>40848</v>
      </c>
      <c r="AX8" s="148">
        <v>40878</v>
      </c>
      <c r="AY8" s="148">
        <v>40909</v>
      </c>
      <c r="AZ8" s="148">
        <v>40940</v>
      </c>
      <c r="BA8" s="148">
        <v>40969</v>
      </c>
      <c r="BB8" s="148">
        <v>41000</v>
      </c>
      <c r="BC8" s="148">
        <v>41030</v>
      </c>
      <c r="BD8" s="148">
        <v>41061</v>
      </c>
      <c r="BE8" s="148">
        <v>41091</v>
      </c>
      <c r="BF8" s="148">
        <v>41122</v>
      </c>
      <c r="BG8" s="148">
        <v>41153</v>
      </c>
      <c r="BH8" s="148">
        <v>41183</v>
      </c>
      <c r="BI8" s="148">
        <v>41214</v>
      </c>
      <c r="BJ8" s="148">
        <v>41244</v>
      </c>
      <c r="BK8" s="148">
        <v>41275</v>
      </c>
      <c r="BL8" s="148">
        <v>41306</v>
      </c>
      <c r="BM8" s="148">
        <v>41334</v>
      </c>
      <c r="BN8" s="148">
        <v>41365</v>
      </c>
      <c r="BO8" s="148">
        <v>41395</v>
      </c>
      <c r="BP8" s="148">
        <v>41426</v>
      </c>
      <c r="BQ8" s="148">
        <v>41456</v>
      </c>
      <c r="BR8" s="148">
        <v>41487</v>
      </c>
      <c r="BS8" s="291">
        <v>41518</v>
      </c>
      <c r="BT8" s="291">
        <v>41548</v>
      </c>
      <c r="BU8" s="291">
        <v>41579</v>
      </c>
      <c r="BV8" s="291">
        <v>41609</v>
      </c>
      <c r="BW8" s="291">
        <v>41640</v>
      </c>
      <c r="BX8" s="291">
        <v>41671</v>
      </c>
      <c r="BY8" s="291">
        <v>41699</v>
      </c>
      <c r="BZ8" s="291">
        <v>41730</v>
      </c>
      <c r="CA8" s="291">
        <v>41760</v>
      </c>
      <c r="CB8" s="291">
        <v>41791</v>
      </c>
      <c r="CC8" s="291">
        <v>41821</v>
      </c>
      <c r="CD8" s="291">
        <v>41852</v>
      </c>
      <c r="CE8" s="291">
        <v>41883</v>
      </c>
      <c r="CF8" s="291">
        <v>41913</v>
      </c>
      <c r="CG8" s="291">
        <v>41944</v>
      </c>
      <c r="CH8" s="291">
        <v>41974</v>
      </c>
      <c r="CI8" s="291">
        <v>42005</v>
      </c>
      <c r="CJ8" s="291">
        <v>42036</v>
      </c>
      <c r="CK8" s="291">
        <v>42064</v>
      </c>
      <c r="CL8" s="291">
        <v>42095</v>
      </c>
      <c r="CM8" s="291">
        <v>42125</v>
      </c>
      <c r="CN8" s="291">
        <v>42156</v>
      </c>
      <c r="CO8" s="291">
        <v>42186</v>
      </c>
      <c r="CP8" s="291">
        <v>42217</v>
      </c>
      <c r="CQ8" s="291">
        <v>42248</v>
      </c>
      <c r="CR8" s="300" t="s">
        <v>367</v>
      </c>
      <c r="CS8" s="144"/>
    </row>
    <row r="9" spans="1:97" ht="32.25" customHeight="1" x14ac:dyDescent="0.2">
      <c r="A9" s="149">
        <v>-1</v>
      </c>
      <c r="B9" s="272" t="s">
        <v>267</v>
      </c>
      <c r="C9" s="272"/>
      <c r="D9" s="273"/>
      <c r="E9" s="273"/>
      <c r="F9" s="273">
        <v>0</v>
      </c>
      <c r="G9" s="273">
        <v>0</v>
      </c>
      <c r="H9" s="273">
        <v>0</v>
      </c>
      <c r="I9" s="273">
        <v>0</v>
      </c>
      <c r="J9" s="273">
        <v>0</v>
      </c>
      <c r="K9" s="273">
        <v>0</v>
      </c>
      <c r="L9" s="273">
        <v>0</v>
      </c>
      <c r="M9" s="273">
        <v>0</v>
      </c>
      <c r="N9" s="273">
        <v>0</v>
      </c>
      <c r="O9" s="273">
        <v>0</v>
      </c>
      <c r="P9" s="273">
        <v>0</v>
      </c>
      <c r="Q9" s="273">
        <v>0</v>
      </c>
      <c r="R9" s="273">
        <v>0</v>
      </c>
      <c r="S9" s="273">
        <v>0</v>
      </c>
      <c r="T9" s="273">
        <v>0</v>
      </c>
      <c r="U9" s="273">
        <v>0</v>
      </c>
      <c r="V9" s="273">
        <v>0</v>
      </c>
      <c r="W9" s="273">
        <v>0</v>
      </c>
      <c r="X9" s="273">
        <v>0</v>
      </c>
      <c r="Y9" s="273">
        <v>0</v>
      </c>
      <c r="Z9" s="273">
        <v>0</v>
      </c>
      <c r="AA9" s="273">
        <v>0</v>
      </c>
      <c r="AB9" s="273">
        <v>0</v>
      </c>
      <c r="AC9" s="273">
        <v>0</v>
      </c>
      <c r="AD9" s="273">
        <v>0</v>
      </c>
      <c r="AE9" s="273">
        <v>0</v>
      </c>
      <c r="AF9" s="273">
        <v>0</v>
      </c>
      <c r="AG9" s="273">
        <v>0</v>
      </c>
      <c r="AH9" s="273">
        <v>0</v>
      </c>
      <c r="AI9" s="273">
        <v>0</v>
      </c>
      <c r="AJ9" s="273">
        <v>0</v>
      </c>
      <c r="AK9" s="273">
        <v>0</v>
      </c>
      <c r="AL9" s="273">
        <v>0</v>
      </c>
      <c r="AM9" s="273">
        <v>0</v>
      </c>
      <c r="AN9" s="273">
        <v>0</v>
      </c>
      <c r="AO9" s="273">
        <v>0</v>
      </c>
      <c r="AP9" s="273">
        <v>0</v>
      </c>
      <c r="AQ9" s="273">
        <v>0</v>
      </c>
      <c r="AR9" s="273">
        <v>0</v>
      </c>
      <c r="AS9" s="273">
        <v>0</v>
      </c>
      <c r="AT9" s="273">
        <v>0</v>
      </c>
      <c r="AU9" s="273">
        <v>0</v>
      </c>
      <c r="AV9" s="273">
        <v>0</v>
      </c>
      <c r="AW9" s="273">
        <v>0</v>
      </c>
      <c r="AX9" s="273">
        <v>0</v>
      </c>
      <c r="AY9" s="273">
        <v>0</v>
      </c>
      <c r="AZ9" s="273">
        <v>0</v>
      </c>
      <c r="BA9" s="273">
        <v>0</v>
      </c>
      <c r="BB9" s="273">
        <v>0</v>
      </c>
      <c r="BC9" s="273">
        <v>0</v>
      </c>
      <c r="BD9" s="273">
        <v>0</v>
      </c>
      <c r="BE9" s="274">
        <v>0</v>
      </c>
      <c r="BF9" s="274">
        <v>256514.21</v>
      </c>
      <c r="BG9" s="274">
        <v>205296.73719052781</v>
      </c>
      <c r="BH9" s="274">
        <v>176034.90313032269</v>
      </c>
      <c r="BI9" s="274">
        <v>176317.28181913207</v>
      </c>
      <c r="BJ9" s="274">
        <v>185874.51750225696</v>
      </c>
      <c r="BK9" s="274">
        <v>197692.86224030101</v>
      </c>
      <c r="BL9" s="274">
        <v>187606.26514100772</v>
      </c>
      <c r="BM9" s="274">
        <v>190086.79211140762</v>
      </c>
      <c r="BN9" s="274">
        <v>166405.98799908007</v>
      </c>
      <c r="BO9" s="274">
        <v>183200.97172186043</v>
      </c>
      <c r="BP9" s="274">
        <v>1677016.9887632276</v>
      </c>
      <c r="BQ9" s="274">
        <v>2085065.4578923248</v>
      </c>
      <c r="BR9" s="274">
        <v>1844161.6949998296</v>
      </c>
      <c r="BS9" s="273">
        <v>1517419.9364668822</v>
      </c>
      <c r="BT9" s="273">
        <v>1432156.5252769399</v>
      </c>
      <c r="BU9" s="273">
        <v>1422547.1856846013</v>
      </c>
      <c r="BV9" s="273">
        <v>1521018.635767784</v>
      </c>
      <c r="BW9" s="273">
        <v>1629838.994238327</v>
      </c>
      <c r="BX9" s="273">
        <v>1499432.1426391625</v>
      </c>
      <c r="BY9" s="273">
        <v>1536883.5178602934</v>
      </c>
      <c r="BZ9" s="274">
        <f t="shared" ref="BZ9:CE9" si="0">ROUND(BZ$5*BZ17*1000,2)</f>
        <v>1367499.73</v>
      </c>
      <c r="CA9" s="274">
        <f t="shared" si="0"/>
        <v>1342322.17</v>
      </c>
      <c r="CB9" s="274">
        <f t="shared" si="0"/>
        <v>1675713.97</v>
      </c>
      <c r="CC9" s="274">
        <f t="shared" si="0"/>
        <v>2032376.95</v>
      </c>
      <c r="CD9" s="274">
        <f t="shared" si="0"/>
        <v>1897451.31</v>
      </c>
      <c r="CE9" s="274">
        <f t="shared" si="0"/>
        <v>1581392.5</v>
      </c>
      <c r="CF9" s="274">
        <f t="shared" ref="CF9:CQ9" si="1">ROUND(CF$5*CF17*1000,2)</f>
        <v>829718.3</v>
      </c>
      <c r="CG9" s="274">
        <f t="shared" si="1"/>
        <v>748702.99</v>
      </c>
      <c r="CH9" s="274">
        <f t="shared" si="1"/>
        <v>807593.34</v>
      </c>
      <c r="CI9" s="274">
        <f t="shared" si="1"/>
        <v>903390.39</v>
      </c>
      <c r="CJ9" s="274">
        <f t="shared" si="1"/>
        <v>796394.48</v>
      </c>
      <c r="CK9" s="274">
        <f t="shared" si="1"/>
        <v>820196.7</v>
      </c>
      <c r="CL9" s="274">
        <f t="shared" si="1"/>
        <v>734405.9</v>
      </c>
      <c r="CM9" s="274">
        <f t="shared" si="1"/>
        <v>768004.1</v>
      </c>
      <c r="CN9" s="274">
        <f t="shared" si="1"/>
        <v>915962.65</v>
      </c>
      <c r="CO9" s="274">
        <f t="shared" si="1"/>
        <v>1086008.53</v>
      </c>
      <c r="CP9" s="274">
        <f t="shared" si="1"/>
        <v>1067534.28</v>
      </c>
      <c r="CQ9" s="274">
        <f t="shared" si="1"/>
        <v>889618.57</v>
      </c>
      <c r="CR9" s="270" t="s">
        <v>294</v>
      </c>
      <c r="CS9" s="144"/>
    </row>
    <row r="10" spans="1:97" ht="32.25" customHeight="1" x14ac:dyDescent="0.35">
      <c r="A10" s="149">
        <f t="shared" ref="A10:A19" si="2">A9-1</f>
        <v>-2</v>
      </c>
      <c r="B10" s="272" t="s">
        <v>52</v>
      </c>
      <c r="C10" s="272"/>
      <c r="D10" s="273"/>
      <c r="E10" s="273"/>
      <c r="F10" s="273">
        <f t="shared" ref="F10:X10" si="3">F23</f>
        <v>37235.01</v>
      </c>
      <c r="G10" s="273">
        <f t="shared" si="3"/>
        <v>33485.64</v>
      </c>
      <c r="H10" s="273">
        <f t="shared" si="3"/>
        <v>37295.25</v>
      </c>
      <c r="I10" s="273">
        <f t="shared" si="3"/>
        <v>110353.9</v>
      </c>
      <c r="J10" s="273">
        <f t="shared" si="3"/>
        <v>31966.28</v>
      </c>
      <c r="K10" s="273">
        <f t="shared" si="3"/>
        <v>42736.4</v>
      </c>
      <c r="L10" s="273">
        <f t="shared" si="3"/>
        <v>31858.400000000001</v>
      </c>
      <c r="M10" s="273">
        <f t="shared" si="3"/>
        <v>56450.63</v>
      </c>
      <c r="N10" s="273">
        <f t="shared" si="3"/>
        <v>43911.48</v>
      </c>
      <c r="O10" s="273">
        <f t="shared" si="3"/>
        <v>29751.360000000001</v>
      </c>
      <c r="P10" s="273">
        <f t="shared" si="3"/>
        <v>21443.109999999997</v>
      </c>
      <c r="Q10" s="273">
        <f t="shared" si="3"/>
        <v>126110.45968535892</v>
      </c>
      <c r="R10" s="273">
        <f t="shared" si="3"/>
        <v>61093.172883256047</v>
      </c>
      <c r="S10" s="273">
        <f t="shared" si="3"/>
        <v>60932.281608967955</v>
      </c>
      <c r="T10" s="275">
        <f t="shared" si="3"/>
        <v>-89961.367426738114</v>
      </c>
      <c r="U10" s="275">
        <f t="shared" si="3"/>
        <v>224213.60341645201</v>
      </c>
      <c r="V10" s="275">
        <f t="shared" si="3"/>
        <v>-343680.82998192124</v>
      </c>
      <c r="W10" s="275">
        <f t="shared" si="3"/>
        <v>58501.925963003538</v>
      </c>
      <c r="X10" s="275">
        <f t="shared" si="3"/>
        <v>72702.146104857267</v>
      </c>
      <c r="Y10" s="275">
        <f t="shared" ref="Y10:AL10" si="4">Y23</f>
        <v>143720.56020467498</v>
      </c>
      <c r="Z10" s="275">
        <f t="shared" si="4"/>
        <v>63197.97857674479</v>
      </c>
      <c r="AA10" s="275">
        <f t="shared" si="4"/>
        <v>78150.363704510222</v>
      </c>
      <c r="AB10" s="275">
        <f t="shared" si="4"/>
        <v>-414007.87847178942</v>
      </c>
      <c r="AC10" s="275">
        <f t="shared" si="4"/>
        <v>181998.85128641187</v>
      </c>
      <c r="AD10" s="275">
        <f t="shared" si="4"/>
        <v>49175.783662008471</v>
      </c>
      <c r="AE10" s="275">
        <f t="shared" si="4"/>
        <v>45480.861975829932</v>
      </c>
      <c r="AF10" s="275">
        <f t="shared" si="4"/>
        <v>61110.132213987104</v>
      </c>
      <c r="AG10" s="275">
        <f t="shared" si="4"/>
        <v>-672970.86550387542</v>
      </c>
      <c r="AH10" s="275">
        <f t="shared" si="4"/>
        <v>50649.405116689159</v>
      </c>
      <c r="AI10" s="275">
        <f t="shared" si="4"/>
        <v>76558.752228019759</v>
      </c>
      <c r="AJ10" s="275">
        <f t="shared" si="4"/>
        <v>53496.275821836083</v>
      </c>
      <c r="AK10" s="275">
        <f t="shared" si="4"/>
        <v>-327296.1560997545</v>
      </c>
      <c r="AL10" s="275">
        <f t="shared" si="4"/>
        <v>47456.864621573593</v>
      </c>
      <c r="AM10" s="275">
        <f t="shared" ref="AM10:AX10" si="5">AM23</f>
        <v>47907.909497857443</v>
      </c>
      <c r="AN10" s="275">
        <f t="shared" si="5"/>
        <v>46384.819080413494</v>
      </c>
      <c r="AO10" s="275">
        <f t="shared" si="5"/>
        <v>281613.05389458215</v>
      </c>
      <c r="AP10" s="275">
        <f t="shared" si="5"/>
        <v>-302831.3087467677</v>
      </c>
      <c r="AQ10" s="275">
        <f t="shared" si="5"/>
        <v>33882.808192071272</v>
      </c>
      <c r="AR10" s="275">
        <f t="shared" si="5"/>
        <v>51008.907636097167</v>
      </c>
      <c r="AS10" s="275">
        <f t="shared" si="5"/>
        <v>824704.29956496658</v>
      </c>
      <c r="AT10" s="275">
        <f t="shared" si="5"/>
        <v>331956.90037158644</v>
      </c>
      <c r="AU10" s="275">
        <f t="shared" si="5"/>
        <v>224141.87140032533</v>
      </c>
      <c r="AV10" s="275">
        <f t="shared" si="5"/>
        <v>188778.90237589204</v>
      </c>
      <c r="AW10" s="275">
        <f t="shared" si="5"/>
        <v>2807781.4183792756</v>
      </c>
      <c r="AX10" s="275">
        <f t="shared" si="5"/>
        <v>253173.47564114729</v>
      </c>
      <c r="AY10" s="275">
        <f t="shared" ref="AY10:BJ10" si="6">AY23</f>
        <v>180170.45333427645</v>
      </c>
      <c r="AZ10" s="275">
        <f t="shared" si="6"/>
        <v>1296553.2399590702</v>
      </c>
      <c r="BA10" s="275">
        <f t="shared" si="6"/>
        <v>440804.69440827979</v>
      </c>
      <c r="BB10" s="275">
        <f t="shared" si="6"/>
        <v>337536.30463584792</v>
      </c>
      <c r="BC10" s="275">
        <f t="shared" si="6"/>
        <v>1606796.4145214753</v>
      </c>
      <c r="BD10" s="275">
        <f t="shared" si="6"/>
        <v>423922.40792840905</v>
      </c>
      <c r="BE10" s="275">
        <f t="shared" si="6"/>
        <v>1682377.6712234635</v>
      </c>
      <c r="BF10" s="275">
        <f t="shared" si="6"/>
        <v>488937.81381036335</v>
      </c>
      <c r="BG10" s="275">
        <f t="shared" si="6"/>
        <v>479455.97266837466</v>
      </c>
      <c r="BH10" s="275">
        <f t="shared" si="6"/>
        <v>2548172.3885602597</v>
      </c>
      <c r="BI10" s="275">
        <f t="shared" si="6"/>
        <v>346929.64289371506</v>
      </c>
      <c r="BJ10" s="275">
        <f t="shared" si="6"/>
        <v>312007.68637154606</v>
      </c>
      <c r="BK10" s="275">
        <f t="shared" ref="BK10:BV10" si="7">BK23</f>
        <v>250201.44951641551</v>
      </c>
      <c r="BL10" s="275">
        <f t="shared" si="7"/>
        <v>263634.86357315042</v>
      </c>
      <c r="BM10" s="275">
        <f t="shared" si="7"/>
        <v>1291411.2243512061</v>
      </c>
      <c r="BN10" s="275">
        <f t="shared" si="7"/>
        <v>687079.71547470405</v>
      </c>
      <c r="BO10" s="275">
        <f t="shared" si="7"/>
        <v>988616.14617434028</v>
      </c>
      <c r="BP10" s="275">
        <f t="shared" si="7"/>
        <v>848869.04391249467</v>
      </c>
      <c r="BQ10" s="275">
        <f t="shared" si="7"/>
        <v>1221101.4457591011</v>
      </c>
      <c r="BR10" s="275">
        <f t="shared" si="7"/>
        <v>834066.5886998896</v>
      </c>
      <c r="BS10" s="275">
        <f t="shared" si="7"/>
        <v>704576.46512270882</v>
      </c>
      <c r="BT10" s="275">
        <f t="shared" si="7"/>
        <v>1169452.9914114303</v>
      </c>
      <c r="BU10" s="275">
        <f t="shared" si="7"/>
        <v>536218.1732863721</v>
      </c>
      <c r="BV10" s="275">
        <f t="shared" si="7"/>
        <v>650575.06217357935</v>
      </c>
      <c r="BW10" s="275">
        <f t="shared" ref="BW10:CE10" si="8">BW23</f>
        <v>194395.88358328323</v>
      </c>
      <c r="BX10" s="275">
        <f t="shared" si="8"/>
        <v>246518.5343735558</v>
      </c>
      <c r="BY10" s="275">
        <f t="shared" si="8"/>
        <v>224530.63408967847</v>
      </c>
      <c r="BZ10" s="275">
        <f t="shared" si="8"/>
        <v>509471.12398844725</v>
      </c>
      <c r="CA10" s="275">
        <f t="shared" si="8"/>
        <v>724530.30165847857</v>
      </c>
      <c r="CB10" s="275">
        <f t="shared" si="8"/>
        <v>810609.73346649716</v>
      </c>
      <c r="CC10" s="275">
        <f t="shared" si="8"/>
        <v>990961.36206610012</v>
      </c>
      <c r="CD10" s="275">
        <f t="shared" si="8"/>
        <v>941626.84590450581</v>
      </c>
      <c r="CE10" s="275">
        <f t="shared" si="8"/>
        <v>938049.91251080483</v>
      </c>
      <c r="CF10" s="275">
        <f t="shared" ref="CF10:CQ10" si="9">CF23</f>
        <v>875597.27645687712</v>
      </c>
      <c r="CG10" s="275">
        <f t="shared" si="9"/>
        <v>737035.08961705142</v>
      </c>
      <c r="CH10" s="275">
        <f t="shared" si="9"/>
        <v>603015.69237292116</v>
      </c>
      <c r="CI10" s="275">
        <f t="shared" si="9"/>
        <v>396688.33436177694</v>
      </c>
      <c r="CJ10" s="275">
        <f t="shared" si="9"/>
        <v>339684.23346662539</v>
      </c>
      <c r="CK10" s="275">
        <f t="shared" si="9"/>
        <v>413611.12862538581</v>
      </c>
      <c r="CL10" s="275">
        <f t="shared" si="9"/>
        <v>517697.75655329146</v>
      </c>
      <c r="CM10" s="275">
        <f t="shared" si="9"/>
        <v>713396.48895283672</v>
      </c>
      <c r="CN10" s="275">
        <f t="shared" si="9"/>
        <v>802052.75490370416</v>
      </c>
      <c r="CO10" s="275">
        <f t="shared" si="9"/>
        <v>961295.73284556367</v>
      </c>
      <c r="CP10" s="275">
        <f t="shared" si="9"/>
        <v>933366.36570473993</v>
      </c>
      <c r="CQ10" s="275">
        <f t="shared" si="9"/>
        <v>926259.0799956508</v>
      </c>
      <c r="CR10" s="296" t="s">
        <v>366</v>
      </c>
      <c r="CS10" s="144"/>
    </row>
    <row r="11" spans="1:97" ht="32.25" customHeight="1" x14ac:dyDescent="0.2">
      <c r="A11" s="149">
        <f t="shared" si="2"/>
        <v>-3</v>
      </c>
      <c r="B11" s="272" t="s">
        <v>243</v>
      </c>
      <c r="C11" s="272"/>
      <c r="D11" s="276"/>
      <c r="E11" s="277"/>
      <c r="F11" s="277">
        <f t="shared" ref="F11:X11" si="10">F10-F9</f>
        <v>37235.01</v>
      </c>
      <c r="G11" s="277">
        <f t="shared" si="10"/>
        <v>33485.64</v>
      </c>
      <c r="H11" s="277">
        <f t="shared" si="10"/>
        <v>37295.25</v>
      </c>
      <c r="I11" s="277">
        <f t="shared" si="10"/>
        <v>110353.9</v>
      </c>
      <c r="J11" s="277">
        <f t="shared" si="10"/>
        <v>31966.28</v>
      </c>
      <c r="K11" s="277">
        <f t="shared" si="10"/>
        <v>42736.4</v>
      </c>
      <c r="L11" s="277">
        <f t="shared" si="10"/>
        <v>31858.400000000001</v>
      </c>
      <c r="M11" s="277">
        <f t="shared" si="10"/>
        <v>56450.63</v>
      </c>
      <c r="N11" s="277">
        <f t="shared" si="10"/>
        <v>43911.48</v>
      </c>
      <c r="O11" s="277">
        <f t="shared" si="10"/>
        <v>29751.360000000001</v>
      </c>
      <c r="P11" s="277">
        <f t="shared" si="10"/>
        <v>21443.109999999997</v>
      </c>
      <c r="Q11" s="277">
        <f t="shared" si="10"/>
        <v>126110.45968535892</v>
      </c>
      <c r="R11" s="277">
        <f t="shared" si="10"/>
        <v>61093.172883256047</v>
      </c>
      <c r="S11" s="277">
        <f t="shared" si="10"/>
        <v>60932.281608967955</v>
      </c>
      <c r="T11" s="278">
        <f t="shared" si="10"/>
        <v>-89961.367426738114</v>
      </c>
      <c r="U11" s="278">
        <f t="shared" si="10"/>
        <v>224213.60341645201</v>
      </c>
      <c r="V11" s="278">
        <f t="shared" si="10"/>
        <v>-343680.82998192124</v>
      </c>
      <c r="W11" s="278">
        <f t="shared" si="10"/>
        <v>58501.925963003538</v>
      </c>
      <c r="X11" s="278">
        <f t="shared" si="10"/>
        <v>72702.146104857267</v>
      </c>
      <c r="Y11" s="278">
        <f t="shared" ref="Y11:AL11" si="11">Y10-Y9</f>
        <v>143720.56020467498</v>
      </c>
      <c r="Z11" s="278">
        <f t="shared" si="11"/>
        <v>63197.97857674479</v>
      </c>
      <c r="AA11" s="278">
        <f t="shared" si="11"/>
        <v>78150.363704510222</v>
      </c>
      <c r="AB11" s="278">
        <f t="shared" si="11"/>
        <v>-414007.87847178942</v>
      </c>
      <c r="AC11" s="278">
        <f t="shared" si="11"/>
        <v>181998.85128641187</v>
      </c>
      <c r="AD11" s="278">
        <f t="shared" si="11"/>
        <v>49175.783662008471</v>
      </c>
      <c r="AE11" s="278">
        <f t="shared" si="11"/>
        <v>45480.861975829932</v>
      </c>
      <c r="AF11" s="278">
        <f t="shared" si="11"/>
        <v>61110.132213987104</v>
      </c>
      <c r="AG11" s="278">
        <f t="shared" si="11"/>
        <v>-672970.86550387542</v>
      </c>
      <c r="AH11" s="278">
        <f t="shared" si="11"/>
        <v>50649.405116689159</v>
      </c>
      <c r="AI11" s="278">
        <f t="shared" si="11"/>
        <v>76558.752228019759</v>
      </c>
      <c r="AJ11" s="278">
        <f t="shared" si="11"/>
        <v>53496.275821836083</v>
      </c>
      <c r="AK11" s="278">
        <f t="shared" si="11"/>
        <v>-327296.1560997545</v>
      </c>
      <c r="AL11" s="278">
        <f t="shared" si="11"/>
        <v>47456.864621573593</v>
      </c>
      <c r="AM11" s="278">
        <f t="shared" ref="AM11:BJ11" si="12">AM10-AM9</f>
        <v>47907.909497857443</v>
      </c>
      <c r="AN11" s="278">
        <f t="shared" si="12"/>
        <v>46384.819080413494</v>
      </c>
      <c r="AO11" s="278">
        <f t="shared" si="12"/>
        <v>281613.05389458215</v>
      </c>
      <c r="AP11" s="278">
        <f t="shared" si="12"/>
        <v>-302831.3087467677</v>
      </c>
      <c r="AQ11" s="278">
        <f t="shared" si="12"/>
        <v>33882.808192071272</v>
      </c>
      <c r="AR11" s="278">
        <f t="shared" si="12"/>
        <v>51008.907636097167</v>
      </c>
      <c r="AS11" s="278">
        <f t="shared" si="12"/>
        <v>824704.29956496658</v>
      </c>
      <c r="AT11" s="278">
        <f t="shared" si="12"/>
        <v>331956.90037158644</v>
      </c>
      <c r="AU11" s="278">
        <f t="shared" si="12"/>
        <v>224141.87140032533</v>
      </c>
      <c r="AV11" s="278">
        <f t="shared" si="12"/>
        <v>188778.90237589204</v>
      </c>
      <c r="AW11" s="278">
        <f t="shared" si="12"/>
        <v>2807781.4183792756</v>
      </c>
      <c r="AX11" s="278">
        <f t="shared" si="12"/>
        <v>253173.47564114729</v>
      </c>
      <c r="AY11" s="277">
        <f t="shared" si="12"/>
        <v>180170.45333427645</v>
      </c>
      <c r="AZ11" s="277">
        <f t="shared" si="12"/>
        <v>1296553.2399590702</v>
      </c>
      <c r="BA11" s="277">
        <f t="shared" si="12"/>
        <v>440804.69440827979</v>
      </c>
      <c r="BB11" s="277">
        <f t="shared" si="12"/>
        <v>337536.30463584792</v>
      </c>
      <c r="BC11" s="277">
        <f t="shared" si="12"/>
        <v>1606796.4145214753</v>
      </c>
      <c r="BD11" s="277">
        <f t="shared" si="12"/>
        <v>423922.40792840905</v>
      </c>
      <c r="BE11" s="277">
        <f>BE10-BE9</f>
        <v>1682377.6712234635</v>
      </c>
      <c r="BF11" s="277">
        <f t="shared" si="12"/>
        <v>232423.60381036336</v>
      </c>
      <c r="BG11" s="277">
        <f t="shared" si="12"/>
        <v>274159.23547784681</v>
      </c>
      <c r="BH11" s="277">
        <f t="shared" si="12"/>
        <v>2372137.485429937</v>
      </c>
      <c r="BI11" s="277">
        <f t="shared" si="12"/>
        <v>170612.36107458299</v>
      </c>
      <c r="BJ11" s="277">
        <f t="shared" si="12"/>
        <v>126133.1688692891</v>
      </c>
      <c r="BK11" s="277">
        <f t="shared" ref="BK11:BV11" si="13">BK10-BK9</f>
        <v>52508.5872761145</v>
      </c>
      <c r="BL11" s="277">
        <f t="shared" si="13"/>
        <v>76028.598432142695</v>
      </c>
      <c r="BM11" s="277">
        <f t="shared" si="13"/>
        <v>1101324.4322397984</v>
      </c>
      <c r="BN11" s="277">
        <f t="shared" si="13"/>
        <v>520673.72747562395</v>
      </c>
      <c r="BO11" s="277">
        <f t="shared" si="13"/>
        <v>805415.17445247981</v>
      </c>
      <c r="BP11" s="277">
        <f t="shared" si="13"/>
        <v>-828147.94485073292</v>
      </c>
      <c r="BQ11" s="277">
        <f t="shared" si="13"/>
        <v>-863964.0121332237</v>
      </c>
      <c r="BR11" s="277">
        <f t="shared" si="13"/>
        <v>-1010095.10629994</v>
      </c>
      <c r="BS11" s="278">
        <f t="shared" si="13"/>
        <v>-812843.47134417342</v>
      </c>
      <c r="BT11" s="277">
        <f t="shared" si="13"/>
        <v>-262703.53386550955</v>
      </c>
      <c r="BU11" s="277">
        <f t="shared" si="13"/>
        <v>-886329.01239822921</v>
      </c>
      <c r="BV11" s="277">
        <f t="shared" si="13"/>
        <v>-870443.57359420462</v>
      </c>
      <c r="BW11" s="277">
        <f t="shared" ref="BW11:CE11" si="14">BW10-BW9</f>
        <v>-1435443.1106550437</v>
      </c>
      <c r="BX11" s="277">
        <f t="shared" si="14"/>
        <v>-1252913.6082656067</v>
      </c>
      <c r="BY11" s="277">
        <f t="shared" si="14"/>
        <v>-1312352.8837706149</v>
      </c>
      <c r="BZ11" s="277">
        <f t="shared" si="14"/>
        <v>-858028.60601155274</v>
      </c>
      <c r="CA11" s="277">
        <f t="shared" si="14"/>
        <v>-617791.86834152136</v>
      </c>
      <c r="CB11" s="277">
        <f t="shared" si="14"/>
        <v>-865104.23653350282</v>
      </c>
      <c r="CC11" s="277">
        <f t="shared" si="14"/>
        <v>-1041415.5879338998</v>
      </c>
      <c r="CD11" s="277">
        <f t="shared" si="14"/>
        <v>-955824.46409549424</v>
      </c>
      <c r="CE11" s="277">
        <f t="shared" si="14"/>
        <v>-643342.58748919517</v>
      </c>
      <c r="CF11" s="277">
        <f t="shared" ref="CF11:CQ11" si="15">CF10-CF9</f>
        <v>45878.976456877077</v>
      </c>
      <c r="CG11" s="277">
        <f t="shared" si="15"/>
        <v>-11667.900382948574</v>
      </c>
      <c r="CH11" s="277">
        <f t="shared" si="15"/>
        <v>-204577.64762707881</v>
      </c>
      <c r="CI11" s="277">
        <f t="shared" si="15"/>
        <v>-506702.05563822307</v>
      </c>
      <c r="CJ11" s="277">
        <f t="shared" si="15"/>
        <v>-456710.24653337459</v>
      </c>
      <c r="CK11" s="277">
        <f t="shared" si="15"/>
        <v>-406585.57137461414</v>
      </c>
      <c r="CL11" s="277">
        <f t="shared" si="15"/>
        <v>-216708.14344670856</v>
      </c>
      <c r="CM11" s="277">
        <f t="shared" si="15"/>
        <v>-54607.611047163256</v>
      </c>
      <c r="CN11" s="277">
        <f t="shared" si="15"/>
        <v>-113909.89509629586</v>
      </c>
      <c r="CO11" s="277">
        <f t="shared" si="15"/>
        <v>-124712.79715443635</v>
      </c>
      <c r="CP11" s="277">
        <f t="shared" si="15"/>
        <v>-134167.9142952601</v>
      </c>
      <c r="CQ11" s="277">
        <f t="shared" si="15"/>
        <v>36640.509995650849</v>
      </c>
      <c r="CR11" s="270" t="s">
        <v>295</v>
      </c>
      <c r="CS11" s="144"/>
    </row>
    <row r="12" spans="1:97" ht="32.25" customHeight="1" x14ac:dyDescent="0.2">
      <c r="A12" s="149">
        <f t="shared" si="2"/>
        <v>-4</v>
      </c>
      <c r="B12" s="272" t="s">
        <v>244</v>
      </c>
      <c r="C12" s="277"/>
      <c r="D12" s="276"/>
      <c r="E12" s="277"/>
      <c r="F12" s="277">
        <f t="shared" ref="F12:X12" si="16">E12+F11</f>
        <v>37235.01</v>
      </c>
      <c r="G12" s="277">
        <f t="shared" si="16"/>
        <v>70720.649999999994</v>
      </c>
      <c r="H12" s="277">
        <f t="shared" si="16"/>
        <v>108015.9</v>
      </c>
      <c r="I12" s="277">
        <f t="shared" si="16"/>
        <v>218369.8</v>
      </c>
      <c r="J12" s="277">
        <f t="shared" si="16"/>
        <v>250336.08</v>
      </c>
      <c r="K12" s="277">
        <f t="shared" si="16"/>
        <v>293072.48</v>
      </c>
      <c r="L12" s="277">
        <f t="shared" si="16"/>
        <v>324930.88</v>
      </c>
      <c r="M12" s="277">
        <f t="shared" si="16"/>
        <v>381381.51</v>
      </c>
      <c r="N12" s="277">
        <f t="shared" si="16"/>
        <v>425292.99</v>
      </c>
      <c r="O12" s="277">
        <f t="shared" si="16"/>
        <v>455044.35</v>
      </c>
      <c r="P12" s="277">
        <f t="shared" si="16"/>
        <v>476487.45999999996</v>
      </c>
      <c r="Q12" s="277">
        <f t="shared" si="16"/>
        <v>602597.91968535888</v>
      </c>
      <c r="R12" s="277">
        <f t="shared" si="16"/>
        <v>663691.09256861499</v>
      </c>
      <c r="S12" s="277">
        <f t="shared" si="16"/>
        <v>724623.37417758291</v>
      </c>
      <c r="T12" s="278">
        <f t="shared" si="16"/>
        <v>634662.00675084477</v>
      </c>
      <c r="U12" s="278">
        <f t="shared" si="16"/>
        <v>858875.61016729684</v>
      </c>
      <c r="V12" s="278">
        <f t="shared" si="16"/>
        <v>515194.7801853756</v>
      </c>
      <c r="W12" s="278">
        <f t="shared" si="16"/>
        <v>573696.70614837913</v>
      </c>
      <c r="X12" s="278">
        <f t="shared" si="16"/>
        <v>646398.85225323634</v>
      </c>
      <c r="Y12" s="278">
        <f t="shared" ref="Y12:AL12" si="17">X12+Y11</f>
        <v>790119.4124579113</v>
      </c>
      <c r="Z12" s="278">
        <f t="shared" si="17"/>
        <v>853317.39103465609</v>
      </c>
      <c r="AA12" s="278">
        <f t="shared" si="17"/>
        <v>931467.75473916635</v>
      </c>
      <c r="AB12" s="278">
        <f t="shared" si="17"/>
        <v>517459.87626737694</v>
      </c>
      <c r="AC12" s="278">
        <f t="shared" si="17"/>
        <v>699458.72755378881</v>
      </c>
      <c r="AD12" s="278">
        <f t="shared" si="17"/>
        <v>748634.51121579728</v>
      </c>
      <c r="AE12" s="278">
        <f t="shared" si="17"/>
        <v>794115.37319162721</v>
      </c>
      <c r="AF12" s="278">
        <f t="shared" si="17"/>
        <v>855225.50540561427</v>
      </c>
      <c r="AG12" s="278">
        <f t="shared" si="17"/>
        <v>182254.63990173885</v>
      </c>
      <c r="AH12" s="278">
        <f t="shared" si="17"/>
        <v>232904.04501842801</v>
      </c>
      <c r="AI12" s="278">
        <f t="shared" si="17"/>
        <v>309462.79724644776</v>
      </c>
      <c r="AJ12" s="278">
        <f t="shared" si="17"/>
        <v>362959.07306828385</v>
      </c>
      <c r="AK12" s="278">
        <f t="shared" si="17"/>
        <v>35662.916968529345</v>
      </c>
      <c r="AL12" s="278">
        <f t="shared" si="17"/>
        <v>83119.781590102939</v>
      </c>
      <c r="AM12" s="278">
        <f t="shared" ref="AM12:BJ12" si="18">AL12+AM11</f>
        <v>131027.69108796038</v>
      </c>
      <c r="AN12" s="278">
        <f t="shared" si="18"/>
        <v>177412.51016837388</v>
      </c>
      <c r="AO12" s="278">
        <f t="shared" si="18"/>
        <v>459025.56406295602</v>
      </c>
      <c r="AP12" s="278">
        <f t="shared" si="18"/>
        <v>156194.25531618833</v>
      </c>
      <c r="AQ12" s="278">
        <f t="shared" si="18"/>
        <v>190077.0635082596</v>
      </c>
      <c r="AR12" s="278">
        <f t="shared" si="18"/>
        <v>241085.97114435676</v>
      </c>
      <c r="AS12" s="278">
        <f t="shared" si="18"/>
        <v>1065790.2707093232</v>
      </c>
      <c r="AT12" s="278">
        <f t="shared" si="18"/>
        <v>1397747.1710809097</v>
      </c>
      <c r="AU12" s="278">
        <f t="shared" si="18"/>
        <v>1621889.042481235</v>
      </c>
      <c r="AV12" s="278">
        <f t="shared" si="18"/>
        <v>1810667.944857127</v>
      </c>
      <c r="AW12" s="278">
        <f t="shared" si="18"/>
        <v>4618449.3632364031</v>
      </c>
      <c r="AX12" s="278">
        <f t="shared" si="18"/>
        <v>4871622.8388775503</v>
      </c>
      <c r="AY12" s="277">
        <f t="shared" si="18"/>
        <v>5051793.2922118269</v>
      </c>
      <c r="AZ12" s="277">
        <f t="shared" si="18"/>
        <v>6348346.5321708973</v>
      </c>
      <c r="BA12" s="277">
        <f t="shared" si="18"/>
        <v>6789151.2265791772</v>
      </c>
      <c r="BB12" s="277">
        <f t="shared" si="18"/>
        <v>7126687.5312150251</v>
      </c>
      <c r="BC12" s="277">
        <f t="shared" si="18"/>
        <v>8733483.9457365014</v>
      </c>
      <c r="BD12" s="277">
        <f>BC12+BD11</f>
        <v>9157406.3536649104</v>
      </c>
      <c r="BE12" s="277">
        <f t="shared" si="18"/>
        <v>10839784.024888374</v>
      </c>
      <c r="BF12" s="277">
        <f>BE12+BF11-BE18-BE19+BE15</f>
        <v>11039495.086304564</v>
      </c>
      <c r="BG12" s="277">
        <f>BF12+BG11</f>
        <v>11313654.32178241</v>
      </c>
      <c r="BH12" s="277">
        <f t="shared" si="18"/>
        <v>13685791.807212347</v>
      </c>
      <c r="BI12" s="277">
        <f t="shared" si="18"/>
        <v>13856404.168286931</v>
      </c>
      <c r="BJ12" s="277">
        <f t="shared" si="18"/>
        <v>13982537.337156219</v>
      </c>
      <c r="BK12" s="277">
        <f t="shared" ref="BK12:BV12" si="19">BJ12+BK11</f>
        <v>14035045.924432334</v>
      </c>
      <c r="BL12" s="277">
        <f t="shared" si="19"/>
        <v>14111074.522864476</v>
      </c>
      <c r="BM12" s="277">
        <f t="shared" si="19"/>
        <v>15212398.955104275</v>
      </c>
      <c r="BN12" s="277">
        <f t="shared" si="19"/>
        <v>15733072.682579899</v>
      </c>
      <c r="BO12" s="277">
        <f t="shared" si="19"/>
        <v>16538487.857032379</v>
      </c>
      <c r="BP12" s="277">
        <f>BO12+BP11+BO15</f>
        <v>15766699.563156907</v>
      </c>
      <c r="BQ12" s="277">
        <f t="shared" si="19"/>
        <v>14902735.551023683</v>
      </c>
      <c r="BR12" s="277">
        <f t="shared" si="19"/>
        <v>13892640.444723742</v>
      </c>
      <c r="BS12" s="278">
        <f t="shared" si="19"/>
        <v>13079796.973379569</v>
      </c>
      <c r="BT12" s="277">
        <f t="shared" si="19"/>
        <v>12817093.43951406</v>
      </c>
      <c r="BU12" s="277">
        <f t="shared" si="19"/>
        <v>11930764.42711583</v>
      </c>
      <c r="BV12" s="277">
        <f t="shared" si="19"/>
        <v>11060320.853521625</v>
      </c>
      <c r="BW12" s="277">
        <f>BV12+BW11+BV15</f>
        <v>9668041.6045553405</v>
      </c>
      <c r="BX12" s="277">
        <f t="shared" ref="BX12" si="20">BW12+BX11</f>
        <v>8415127.9962897338</v>
      </c>
      <c r="BY12" s="277">
        <f t="shared" ref="BY12" si="21">BX12+BY11</f>
        <v>7102775.1125191189</v>
      </c>
      <c r="BZ12" s="277">
        <f t="shared" ref="BZ12" si="22">BY12+BZ11</f>
        <v>6244746.5065075662</v>
      </c>
      <c r="CA12" s="277">
        <f t="shared" ref="CA12" si="23">BZ12+CA11</f>
        <v>5626954.6381660448</v>
      </c>
      <c r="CB12" s="277">
        <f t="shared" ref="CB12" si="24">CA12+CB11</f>
        <v>4761850.4016325418</v>
      </c>
      <c r="CC12" s="277">
        <f t="shared" ref="CC12" si="25">CB12+CC11</f>
        <v>3720434.813698642</v>
      </c>
      <c r="CD12" s="277">
        <f t="shared" ref="CD12" si="26">CC12+CD11</f>
        <v>2764610.3496031477</v>
      </c>
      <c r="CE12" s="277">
        <f t="shared" ref="CE12" si="27">CD12+CE11</f>
        <v>2121267.7621139525</v>
      </c>
      <c r="CF12" s="277">
        <f>CE12+CF11+CE15</f>
        <v>2192750.9295701585</v>
      </c>
      <c r="CG12" s="277">
        <f t="shared" ref="CG12" si="28">CF12+CG11</f>
        <v>2181083.0291872099</v>
      </c>
      <c r="CH12" s="277">
        <f t="shared" ref="CH12" si="29">CG12+CH11</f>
        <v>1976505.381560131</v>
      </c>
      <c r="CI12" s="277">
        <f t="shared" ref="CI12" si="30">CH12+CI11</f>
        <v>1469803.325921908</v>
      </c>
      <c r="CJ12" s="277">
        <f t="shared" ref="CJ12" si="31">CI12+CJ11</f>
        <v>1013093.0793885335</v>
      </c>
      <c r="CK12" s="277">
        <f t="shared" ref="CK12" si="32">CJ12+CK11</f>
        <v>606507.50801391935</v>
      </c>
      <c r="CL12" s="277">
        <f t="shared" ref="CL12" si="33">CK12+CL11</f>
        <v>389799.36456721078</v>
      </c>
      <c r="CM12" s="277">
        <f t="shared" ref="CM12" si="34">CL12+CM11</f>
        <v>335191.75352004752</v>
      </c>
      <c r="CN12" s="277">
        <f t="shared" ref="CN12" si="35">CM12+CN11</f>
        <v>221281.85842375166</v>
      </c>
      <c r="CO12" s="277">
        <f t="shared" ref="CO12" si="36">CN12+CO11</f>
        <v>96569.061269315309</v>
      </c>
      <c r="CP12" s="277">
        <f t="shared" ref="CP12" si="37">CO12+CP11</f>
        <v>-37598.853025944787</v>
      </c>
      <c r="CQ12" s="277">
        <f>CP12+CQ11</f>
        <v>-958.34303029393777</v>
      </c>
      <c r="CR12" s="297" t="s">
        <v>310</v>
      </c>
      <c r="CS12" s="295"/>
    </row>
    <row r="13" spans="1:97" ht="32.25" customHeight="1" x14ac:dyDescent="0.2">
      <c r="A13" s="149">
        <f t="shared" si="2"/>
        <v>-5</v>
      </c>
      <c r="B13" s="272" t="s">
        <v>245</v>
      </c>
      <c r="C13" s="279"/>
      <c r="D13" s="280"/>
      <c r="E13" s="280"/>
      <c r="F13" s="280">
        <v>4.3E-3</v>
      </c>
      <c r="G13" s="280">
        <v>4.3E-3</v>
      </c>
      <c r="H13" s="280">
        <v>4.3E-3</v>
      </c>
      <c r="I13" s="280">
        <v>4.3E-3</v>
      </c>
      <c r="J13" s="280">
        <v>2.5916666666666666E-3</v>
      </c>
      <c r="K13" s="280">
        <v>2.5916666666666666E-3</v>
      </c>
      <c r="L13" s="280">
        <v>2.5916666666666666E-3</v>
      </c>
      <c r="M13" s="280">
        <v>2.5916666666666666E-3</v>
      </c>
      <c r="N13" s="280">
        <v>2.5916666666666666E-3</v>
      </c>
      <c r="O13" s="280">
        <v>2.5916666666666666E-3</v>
      </c>
      <c r="P13" s="280">
        <v>2.5916666666666666E-3</v>
      </c>
      <c r="Q13" s="280">
        <v>2.5916666666666666E-3</v>
      </c>
      <c r="R13" s="280">
        <v>2.5916666666666666E-3</v>
      </c>
      <c r="S13" s="280">
        <v>2.5916666666666666E-3</v>
      </c>
      <c r="T13" s="280">
        <v>2.5916666666666666E-3</v>
      </c>
      <c r="U13" s="280">
        <v>2.5916666666666666E-3</v>
      </c>
      <c r="V13" s="280">
        <v>1.4833333333333332E-3</v>
      </c>
      <c r="W13" s="280">
        <v>1.4833333333333332E-3</v>
      </c>
      <c r="X13" s="280">
        <v>1.4833333333333332E-3</v>
      </c>
      <c r="Y13" s="280">
        <v>1.4833333333333332E-3</v>
      </c>
      <c r="Z13" s="280">
        <v>1.4833333333333332E-3</v>
      </c>
      <c r="AA13" s="280">
        <v>1.4833333333333332E-3</v>
      </c>
      <c r="AB13" s="280">
        <v>1.4833333333333332E-3</v>
      </c>
      <c r="AC13" s="280">
        <v>1.4833333333333332E-3</v>
      </c>
      <c r="AD13" s="280">
        <v>1.4833333333333332E-3</v>
      </c>
      <c r="AE13" s="280">
        <v>1.4833333333333332E-3</v>
      </c>
      <c r="AF13" s="280">
        <v>1.4833333333333332E-3</v>
      </c>
      <c r="AG13" s="280">
        <v>1.4833333333333332E-3</v>
      </c>
      <c r="AH13" s="280">
        <v>9.6666666666666656E-4</v>
      </c>
      <c r="AI13" s="280">
        <v>9.6666666666666656E-4</v>
      </c>
      <c r="AJ13" s="280">
        <v>9.6666666666666656E-4</v>
      </c>
      <c r="AK13" s="280">
        <v>9.6666666666666656E-4</v>
      </c>
      <c r="AL13" s="280">
        <v>9.6666666666666656E-4</v>
      </c>
      <c r="AM13" s="280">
        <v>9.6666666666666656E-4</v>
      </c>
      <c r="AN13" s="280">
        <v>9.6666666666666656E-4</v>
      </c>
      <c r="AO13" s="280">
        <v>9.6666666666666656E-4</v>
      </c>
      <c r="AP13" s="280">
        <v>9.6666666666666656E-4</v>
      </c>
      <c r="AQ13" s="280">
        <v>9.6666666666666656E-4</v>
      </c>
      <c r="AR13" s="280">
        <v>9.6666666666666656E-4</v>
      </c>
      <c r="AS13" s="280">
        <v>9.6666666666666656E-4</v>
      </c>
      <c r="AT13" s="280">
        <v>8.166666666666666E-4</v>
      </c>
      <c r="AU13" s="280">
        <v>8.166666666666666E-4</v>
      </c>
      <c r="AV13" s="280">
        <v>8.166666666666666E-4</v>
      </c>
      <c r="AW13" s="280">
        <v>8.166666666666666E-4</v>
      </c>
      <c r="AX13" s="280">
        <v>8.166666666666666E-4</v>
      </c>
      <c r="AY13" s="280">
        <v>8.166666666666666E-4</v>
      </c>
      <c r="AZ13" s="280">
        <v>8.166666666666666E-4</v>
      </c>
      <c r="BA13" s="280">
        <v>8.166666666666666E-4</v>
      </c>
      <c r="BB13" s="280">
        <v>8.166666666666666E-4</v>
      </c>
      <c r="BC13" s="280">
        <v>8.166666666666666E-4</v>
      </c>
      <c r="BD13" s="280">
        <v>8.166666666666666E-4</v>
      </c>
      <c r="BE13" s="281">
        <v>8.166666666666666E-4</v>
      </c>
      <c r="BF13" s="281">
        <v>6.9999999999999999E-4</v>
      </c>
      <c r="BG13" s="281">
        <v>6.9999999999999999E-4</v>
      </c>
      <c r="BH13" s="281">
        <v>6.9999999999999999E-4</v>
      </c>
      <c r="BI13" s="281">
        <v>6.9999999999999999E-4</v>
      </c>
      <c r="BJ13" s="281">
        <v>6.9999999999999999E-4</v>
      </c>
      <c r="BK13" s="281">
        <v>6.9999999999999999E-4</v>
      </c>
      <c r="BL13" s="281">
        <v>6.9999999999999999E-4</v>
      </c>
      <c r="BM13" s="281">
        <v>6.9999999999999999E-4</v>
      </c>
      <c r="BN13" s="281">
        <v>6.9999999999999999E-4</v>
      </c>
      <c r="BO13" s="281">
        <v>6.9999999999999999E-4</v>
      </c>
      <c r="BP13" s="281">
        <v>6.9999999999999999E-4</v>
      </c>
      <c r="BQ13" s="281">
        <v>6.9999999999999999E-4</v>
      </c>
      <c r="BR13" s="281">
        <v>7.9166666666666665E-4</v>
      </c>
      <c r="BS13" s="280">
        <v>7.9166666666666665E-4</v>
      </c>
      <c r="BT13" s="280">
        <v>7.9166666666666665E-4</v>
      </c>
      <c r="BU13" s="280">
        <v>7.9166666666666665E-4</v>
      </c>
      <c r="BV13" s="280">
        <v>7.9166666666666665E-4</v>
      </c>
      <c r="BW13" s="280">
        <v>7.9166666666666665E-4</v>
      </c>
      <c r="BX13" s="280">
        <v>7.9166666666666665E-4</v>
      </c>
      <c r="BY13" s="280">
        <v>7.9166666666666665E-4</v>
      </c>
      <c r="BZ13" s="281">
        <f t="shared" ref="BZ13" si="38">BY13</f>
        <v>7.9166666666666665E-4</v>
      </c>
      <c r="CA13" s="281">
        <f t="shared" ref="CA13" si="39">BZ13</f>
        <v>7.9166666666666665E-4</v>
      </c>
      <c r="CB13" s="281">
        <f t="shared" ref="CB13" si="40">CA13</f>
        <v>7.9166666666666665E-4</v>
      </c>
      <c r="CC13" s="281">
        <f t="shared" ref="CC13" si="41">CB13</f>
        <v>7.9166666666666665E-4</v>
      </c>
      <c r="CD13" s="281">
        <f t="shared" ref="CD13" si="42">CC13</f>
        <v>7.9166666666666665E-4</v>
      </c>
      <c r="CE13" s="281">
        <f t="shared" ref="CE13" si="43">CD13</f>
        <v>7.9166666666666665E-4</v>
      </c>
      <c r="CF13" s="281">
        <f t="shared" ref="CF13" si="44">CE13</f>
        <v>7.9166666666666665E-4</v>
      </c>
      <c r="CG13" s="281">
        <f t="shared" ref="CG13" si="45">CF13</f>
        <v>7.9166666666666665E-4</v>
      </c>
      <c r="CH13" s="281">
        <f t="shared" ref="CH13" si="46">CG13</f>
        <v>7.9166666666666665E-4</v>
      </c>
      <c r="CI13" s="281">
        <f t="shared" ref="CI13" si="47">CH13</f>
        <v>7.9166666666666665E-4</v>
      </c>
      <c r="CJ13" s="281">
        <f t="shared" ref="CJ13" si="48">CI13</f>
        <v>7.9166666666666665E-4</v>
      </c>
      <c r="CK13" s="281">
        <f t="shared" ref="CK13" si="49">CJ13</f>
        <v>7.9166666666666665E-4</v>
      </c>
      <c r="CL13" s="281">
        <f t="shared" ref="CL13" si="50">CK13</f>
        <v>7.9166666666666665E-4</v>
      </c>
      <c r="CM13" s="281">
        <f t="shared" ref="CM13" si="51">CL13</f>
        <v>7.9166666666666665E-4</v>
      </c>
      <c r="CN13" s="281">
        <f t="shared" ref="CN13" si="52">CM13</f>
        <v>7.9166666666666665E-4</v>
      </c>
      <c r="CO13" s="281">
        <f t="shared" ref="CO13" si="53">CN13</f>
        <v>7.9166666666666665E-4</v>
      </c>
      <c r="CP13" s="281">
        <f t="shared" ref="CP13" si="54">CO13</f>
        <v>7.9166666666666665E-4</v>
      </c>
      <c r="CQ13" s="281">
        <f t="shared" ref="CQ13" si="55">CP13</f>
        <v>7.9166666666666665E-4</v>
      </c>
      <c r="CR13" s="298" t="s">
        <v>246</v>
      </c>
      <c r="CS13" s="144"/>
    </row>
    <row r="14" spans="1:97" ht="32.25" customHeight="1" x14ac:dyDescent="0.2">
      <c r="A14" s="149">
        <f t="shared" si="2"/>
        <v>-6</v>
      </c>
      <c r="B14" s="272" t="s">
        <v>247</v>
      </c>
      <c r="C14" s="272"/>
      <c r="D14" s="282"/>
      <c r="E14" s="282"/>
      <c r="F14" s="282">
        <f>(E12+F12)/2*(1-WACC!$E$16)*F13</f>
        <v>47.165363756940003</v>
      </c>
      <c r="G14" s="282">
        <f>(F12+G12)/2*(1-WACC!$E$16)*G13</f>
        <v>136.74678678804003</v>
      </c>
      <c r="H14" s="282">
        <f>(G12+H12)/2*(1-WACC!$E$16)*H13</f>
        <v>226.4045154657</v>
      </c>
      <c r="I14" s="282">
        <f>(H12+I12)/2*(1-WACC!$E$16)*I13</f>
        <v>413.43080787579999</v>
      </c>
      <c r="J14" s="282">
        <f>(I12+J12)/2*(1-WACC!$E$16)*J13</f>
        <v>357.83498832128663</v>
      </c>
      <c r="K14" s="282">
        <f>(J12+K12)/2*(1-WACC!$E$16)*K13</f>
        <v>414.86698592577329</v>
      </c>
      <c r="L14" s="282">
        <f>(K12+L12)/2*(1-WACC!$E$16)*L13</f>
        <v>471.81662220264002</v>
      </c>
      <c r="M14" s="282">
        <f>(L12+M12)/2*(1-WACC!$E$16)*M13</f>
        <v>539.23643080140164</v>
      </c>
      <c r="N14" s="282">
        <f>(M12+N12)/2*(1-WACC!$E$16)*N13</f>
        <v>615.85820149425001</v>
      </c>
      <c r="O14" s="282">
        <f>(N12+O12)/2*(1-WACC!$E$16)*O13</f>
        <v>672.09632995791003</v>
      </c>
      <c r="P14" s="282">
        <f>(O12+P12)/2*(1-WACC!$E$16)*P13</f>
        <v>711.1809101952316</v>
      </c>
      <c r="Q14" s="282">
        <f>(P12+Q12)/2*(1-WACC!$E$16)*Q13</f>
        <v>823.83115022448953</v>
      </c>
      <c r="R14" s="282">
        <f>(Q12+R12)/2*(1-WACC!$E$16)*R13</f>
        <v>966.7523563205018</v>
      </c>
      <c r="S14" s="282">
        <f>(R12+S12)/2*(1-WACC!$E$16)*S13</f>
        <v>1059.9130759665295</v>
      </c>
      <c r="T14" s="282">
        <f>(S12+T12)/2*(1-WACC!$E$16)*T13</f>
        <v>1037.7507284735143</v>
      </c>
      <c r="U14" s="282">
        <f>(T12+U12)/2*(1-WACC!$E$16)*U13</f>
        <v>1140.2460231719422</v>
      </c>
      <c r="V14" s="282">
        <f>(U12+V12)/2*(1-WACC!$E$16)*V13</f>
        <v>600.41425579196721</v>
      </c>
      <c r="W14" s="282">
        <f>(V12+W12)/2*(1-WACC!$E$16)*W13</f>
        <v>475.80238683222632</v>
      </c>
      <c r="X14" s="282">
        <f>(W12+X12)/2*(1-WACC!$E$16)*X13</f>
        <v>533.13336189768927</v>
      </c>
      <c r="Y14" s="282">
        <f>(X12+Y12)/2*(1-WACC!$E$16)*Y13</f>
        <v>627.70149978760458</v>
      </c>
      <c r="Z14" s="282">
        <f>(Y12+Z12)/2*(1-WACC!$E$16)*Z13</f>
        <v>718.11669346638007</v>
      </c>
      <c r="AA14" s="282">
        <f>(Z12+AA12)/2*(1-WACC!$E$16)*AA13</f>
        <v>779.88031222571135</v>
      </c>
      <c r="AB14" s="282">
        <f>(AA12+AB12)/2*(1-WACC!$E$16)*AB13</f>
        <v>633.1239006204961</v>
      </c>
      <c r="AC14" s="282">
        <f>(AB12+AC12)/2*(1-WACC!$E$16)*AC13</f>
        <v>531.74515876523117</v>
      </c>
      <c r="AD14" s="282">
        <f>(AC12+AD12)/2*(1-WACC!$E$16)*AD13</f>
        <v>632.7593043105046</v>
      </c>
      <c r="AE14" s="282">
        <f>(AD12+AE12)/2*(1-WACC!$E$16)*AE13</f>
        <v>674.1205037406296</v>
      </c>
      <c r="AF14" s="282">
        <f>(AE12+AF12)/2*(1-WACC!$E$16)*AF13</f>
        <v>720.69654009214344</v>
      </c>
      <c r="AG14" s="282">
        <f>(AF12+AG12)/2*(1-WACC!$E$16)*AG13</f>
        <v>453.3376701202161</v>
      </c>
      <c r="AH14" s="282">
        <f>(AG12+AH12)/2*(1-WACC!$E$16)*AH13</f>
        <v>118.22086389032332</v>
      </c>
      <c r="AI14" s="282">
        <f>(AH12+AI12)/2*(1-WACC!$E$16)*AI13</f>
        <v>154.44474358124086</v>
      </c>
      <c r="AJ14" s="282">
        <f>(AI12+AJ12)/2*(1-WACC!$E$16)*AJ13</f>
        <v>191.47930007206986</v>
      </c>
      <c r="AK14" s="282">
        <f>(AJ12+AK12)/2*(1-WACC!$E$16)*AK13</f>
        <v>113.51186363087628</v>
      </c>
      <c r="AL14" s="282">
        <f>(AK12+AL12)/2*(1-WACC!$E$16)*AL13</f>
        <v>33.82464043002183</v>
      </c>
      <c r="AM14" s="282">
        <f>(AL12+AM12)/2*(1-WACC!$E$16)*AM13</f>
        <v>60.980777084787093</v>
      </c>
      <c r="AN14" s="283">
        <f>(AM12+AN12)/2*(1-WACC!$E$16)*AN13</f>
        <v>87.831637336554579</v>
      </c>
      <c r="AO14" s="282">
        <f>(AN12+AO12)/2*(1-WACC!$E$16)*AO13</f>
        <v>181.23253031016296</v>
      </c>
      <c r="AP14" s="282">
        <f>(AO12+AP12)/2*(1-WACC!$E$16)*AP13</f>
        <v>175.19040591295138</v>
      </c>
      <c r="AQ14" s="282">
        <f>(AP12+AQ12)/2*(1-WACC!$E$16)*AQ13</f>
        <v>98.60445159599567</v>
      </c>
      <c r="AR14" s="282">
        <f>(AQ12+AR12)/2*(1-WACC!$E$16)*AR13</f>
        <v>122.77827318970213</v>
      </c>
      <c r="AS14" s="282">
        <f>(AR12+AS12)/2*(1-WACC!$E$16)*AS13</f>
        <v>372.14694988108181</v>
      </c>
      <c r="AT14" s="282">
        <f>(AS12+AT12)/2*(1-WACC!$E$16)*AT13</f>
        <v>592.66223534209621</v>
      </c>
      <c r="AU14" s="282">
        <f>(AT12+AU12)/2*(1-WACC!$E$16)*AU13</f>
        <v>726.44495589609494</v>
      </c>
      <c r="AV14" s="282">
        <f>(AU12+AV12)/2*(1-WACC!$E$16)*AV13</f>
        <v>825.78282048627659</v>
      </c>
      <c r="AW14" s="282">
        <f>(AV12+AW12)/2*(1-WACC!$E$16)*AW13</f>
        <v>1546.6763242381901</v>
      </c>
      <c r="AX14" s="282">
        <f>(AW12+AX12)/2*(1-WACC!$E$16)*AX13</f>
        <v>2283.0614665939611</v>
      </c>
      <c r="AY14" s="282">
        <f>(AX12+AY12)/2*(1-WACC!$E$16)*AY13</f>
        <v>2387.312604515319</v>
      </c>
      <c r="AZ14" s="282">
        <f>(AY12+AZ12)/2*(1-WACC!$E$16)*AZ13</f>
        <v>2742.5734380644412</v>
      </c>
      <c r="BA14" s="282">
        <f>(AZ12+BA12)/2*(1-WACC!$E$16)*BA13</f>
        <v>3160.5360066476205</v>
      </c>
      <c r="BB14" s="282">
        <f>(BA12+BB12)/2*(1-WACC!$E$16)*BB13</f>
        <v>3347.7843547046627</v>
      </c>
      <c r="BC14" s="282">
        <f>(BB12+BC12)/2*(1-WACC!$E$16)*BC13</f>
        <v>3815.5396061723104</v>
      </c>
      <c r="BD14" s="282">
        <f>(BC12+BD12)/2*(1-WACC!$E$16)*BD13</f>
        <v>4304.0770792580952</v>
      </c>
      <c r="BE14" s="282">
        <f>(BD12+BE12)/2*(1-WACC!$E$16)*BE13</f>
        <v>4810.797412399952</v>
      </c>
      <c r="BF14" s="282">
        <f>(BE12+BF12)/2*(1-WACC!$E$16)*BF13</f>
        <v>4511.6386284026512</v>
      </c>
      <c r="BG14" s="282">
        <f>(BF12+BG12)/2*(1-WACC!$E$16)*BG13</f>
        <v>4609.3535268439828</v>
      </c>
      <c r="BH14" s="282">
        <f>(BG12+BH12)/2*(1-WACC!$E$16)*BH13</f>
        <v>5155.0357884754922</v>
      </c>
      <c r="BI14" s="282">
        <f>(BH12+BI12)/2*(1-WACC!$E$16)*BI13</f>
        <v>5679.3660633238051</v>
      </c>
      <c r="BJ14" s="282">
        <f>(BI12+BJ12)/2*(1-WACC!$E$16)*BJ13</f>
        <v>5740.5567720714098</v>
      </c>
      <c r="BK14" s="282">
        <f>(BJ12+BK12)/2*(1-WACC!$E$16)*BK13</f>
        <v>5777.3937740391284</v>
      </c>
      <c r="BL14" s="282">
        <f>(BK12+BL12)/2*(1-WACC!$E$16)*BL13</f>
        <v>5803.8989129552856</v>
      </c>
      <c r="BM14" s="282">
        <f>(BL12+BM12)/2*(1-WACC!$E$16)*BM13</f>
        <v>6046.676171998025</v>
      </c>
      <c r="BN14" s="282">
        <f>(BM12+BN12)/2*(1-WACC!$E$16)*BN13</f>
        <v>6381.1419245203024</v>
      </c>
      <c r="BO14" s="282">
        <f>(BN12+BO12)/2*(1-WACC!$E$16)*BO13</f>
        <v>6654.5894126312887</v>
      </c>
      <c r="BP14" s="282">
        <f>(BO12+BP12)/2*(1-WACC!$E$16)*BP13</f>
        <v>6661.5234771675514</v>
      </c>
      <c r="BQ14" s="282">
        <f>(BP12+BQ12)/2*(1-WACC!$E$16)*BQ13</f>
        <v>6324.2215371547227</v>
      </c>
      <c r="BR14" s="282">
        <f>(BQ12+BR12)/2*(1-WACC!$E$16)*BR13</f>
        <v>6715.345639821594</v>
      </c>
      <c r="BS14" s="282">
        <f>(BR12+BS12)/2*(1-WACC!$E$16)*BS13</f>
        <v>6290.2196532446915</v>
      </c>
      <c r="BT14" s="282">
        <f>(BS12+BT12)/2*(1-WACC!$E$16)*BT13</f>
        <v>6039.3922324489131</v>
      </c>
      <c r="BU14" s="282">
        <f>(BT12+BU12)/2*(1-WACC!$E$16)*BU13</f>
        <v>5771.4273098618687</v>
      </c>
      <c r="BV14" s="282">
        <f>(BU12+BV12)/2*(1-WACC!$E$16)*BV13</f>
        <v>5361.7318390597266</v>
      </c>
      <c r="BW14" s="282">
        <f>(BV12+BW12)/2*(1-WACC!$E$16)*BW13</f>
        <v>4834.0441352127473</v>
      </c>
      <c r="BX14" s="282">
        <f>(BW12+BX12)/2*(1-WACC!$E$16)*BX13</f>
        <v>4217.1609133050797</v>
      </c>
      <c r="BY14" s="282">
        <f>(BX12+BY12)/2*(1-WACC!$E$16)*BY13</f>
        <v>3618.9172524193887</v>
      </c>
      <c r="BZ14" s="282">
        <f>(BY12+BZ12)/2*(1-WACC!$E$16)*BZ13</f>
        <v>3112.7643938385309</v>
      </c>
      <c r="CA14" s="282">
        <f>(BZ12+CA12)/2*(1-WACC!$E$16)*CA13</f>
        <v>2768.5895308650461</v>
      </c>
      <c r="CB14" s="282">
        <f>(CA12+CB12)/2*(1-WACC!$E$16)*CB13</f>
        <v>2422.7645659938953</v>
      </c>
      <c r="CC14" s="282">
        <f>(CB12+CC12)/2*(1-WACC!$E$16)*CC13</f>
        <v>1978.1466664963725</v>
      </c>
      <c r="CD14" s="282">
        <f>(CC12+CD12)/2*(1-WACC!$E$16)*CD13</f>
        <v>1512.3719783293077</v>
      </c>
      <c r="CE14" s="282">
        <f>(CD12+CE12)/2*(1-WACC!$E$16)*CE13</f>
        <v>1139.4315628684519</v>
      </c>
      <c r="CF14" s="282">
        <f>(CE12+CF12)/2*(1-WACC!$E$16)*CF13</f>
        <v>1006.0687040720752</v>
      </c>
      <c r="CG14" s="282">
        <f>(CF12+CG12)/2*(1-WACC!$E$16)*CG13</f>
        <v>1020.0181726601736</v>
      </c>
      <c r="CH14" s="282">
        <f>(CG12+CH12)/2*(1-WACC!$E$16)*CH13</f>
        <v>969.58772861337843</v>
      </c>
      <c r="CI14" s="282">
        <f>(CH12+CI12)/2*(1-WACC!$E$16)*CI13</f>
        <v>803.71078174796344</v>
      </c>
      <c r="CJ14" s="282">
        <f>(CI12+CJ12)/2*(1-WACC!$E$16)*CJ13</f>
        <v>579.03420160211033</v>
      </c>
      <c r="CK14" s="282">
        <f>(CJ12+CK12)/2*(1-WACC!$E$16)*CK13</f>
        <v>377.7057033209698</v>
      </c>
      <c r="CL14" s="282">
        <f>(CK12+CL12)/2*(1-WACC!$E$16)*CL13</f>
        <v>232.34789549891821</v>
      </c>
      <c r="CM14" s="282">
        <f>(CL12+CM12)/2*(1-WACC!$E$16)*CM13</f>
        <v>169.07457448986443</v>
      </c>
      <c r="CN14" s="282">
        <f>(CM12+CN12)/2*(1-WACC!$E$16)*CN13</f>
        <v>129.77474731340345</v>
      </c>
      <c r="CO14" s="282">
        <f>(CN12+CO12)/2*(1-WACC!$E$16)*CO13</f>
        <v>74.125748105853745</v>
      </c>
      <c r="CP14" s="282">
        <f>(CO12+CP12)/2*(1-WACC!$E$16)*CP13</f>
        <v>13.752393122596237</v>
      </c>
      <c r="CQ14" s="282">
        <f>(CP12+CQ12)/2*(1-WACC!$E$16)*CQ13</f>
        <v>-8.9918915612787185</v>
      </c>
      <c r="CR14" s="298" t="s">
        <v>296</v>
      </c>
      <c r="CS14" s="144"/>
    </row>
    <row r="15" spans="1:97" ht="32.25" customHeight="1" x14ac:dyDescent="0.2">
      <c r="A15" s="149">
        <f t="shared" si="2"/>
        <v>-7</v>
      </c>
      <c r="B15" s="272" t="s">
        <v>248</v>
      </c>
      <c r="C15" s="277"/>
      <c r="D15" s="282"/>
      <c r="E15" s="282"/>
      <c r="F15" s="282">
        <f t="shared" ref="F15:X15" si="56">E15+F14</f>
        <v>47.165363756940003</v>
      </c>
      <c r="G15" s="282">
        <f t="shared" si="56"/>
        <v>183.91215054498002</v>
      </c>
      <c r="H15" s="282">
        <f t="shared" si="56"/>
        <v>410.31666601068002</v>
      </c>
      <c r="I15" s="282">
        <f t="shared" si="56"/>
        <v>823.74747388648007</v>
      </c>
      <c r="J15" s="282">
        <f t="shared" si="56"/>
        <v>1181.5824622077666</v>
      </c>
      <c r="K15" s="282">
        <f t="shared" si="56"/>
        <v>1596.44944813354</v>
      </c>
      <c r="L15" s="282">
        <f t="shared" si="56"/>
        <v>2068.2660703361798</v>
      </c>
      <c r="M15" s="282">
        <f t="shared" si="56"/>
        <v>2607.5025011375815</v>
      </c>
      <c r="N15" s="282">
        <f t="shared" si="56"/>
        <v>3223.3607026318314</v>
      </c>
      <c r="O15" s="282">
        <f t="shared" si="56"/>
        <v>3895.4570325897412</v>
      </c>
      <c r="P15" s="282">
        <f t="shared" si="56"/>
        <v>4606.6379427849724</v>
      </c>
      <c r="Q15" s="282">
        <f t="shared" si="56"/>
        <v>5430.4690930094621</v>
      </c>
      <c r="R15" s="282">
        <f t="shared" si="56"/>
        <v>6397.2214493299634</v>
      </c>
      <c r="S15" s="282">
        <f t="shared" si="56"/>
        <v>7457.1345252964929</v>
      </c>
      <c r="T15" s="282">
        <f t="shared" si="56"/>
        <v>8494.8852537700077</v>
      </c>
      <c r="U15" s="282">
        <f t="shared" si="56"/>
        <v>9635.1312769419492</v>
      </c>
      <c r="V15" s="282">
        <f t="shared" si="56"/>
        <v>10235.545532733917</v>
      </c>
      <c r="W15" s="282">
        <f t="shared" si="56"/>
        <v>10711.347919566144</v>
      </c>
      <c r="X15" s="282">
        <f t="shared" si="56"/>
        <v>11244.481281463834</v>
      </c>
      <c r="Y15" s="282">
        <f t="shared" ref="Y15:AQ15" si="57">X15+Y14</f>
        <v>11872.182781251438</v>
      </c>
      <c r="Z15" s="282">
        <f t="shared" si="57"/>
        <v>12590.299474717818</v>
      </c>
      <c r="AA15" s="282">
        <f t="shared" si="57"/>
        <v>13370.179786943529</v>
      </c>
      <c r="AB15" s="282">
        <f t="shared" si="57"/>
        <v>14003.303687564025</v>
      </c>
      <c r="AC15" s="284">
        <f t="shared" si="57"/>
        <v>14535.048846329255</v>
      </c>
      <c r="AD15" s="282">
        <f t="shared" si="57"/>
        <v>15167.808150639759</v>
      </c>
      <c r="AE15" s="282">
        <f>AD15+AE14</f>
        <v>15841.928654380388</v>
      </c>
      <c r="AF15" s="282">
        <f t="shared" si="57"/>
        <v>16562.62519447253</v>
      </c>
      <c r="AG15" s="282">
        <f t="shared" si="57"/>
        <v>17015.962864592748</v>
      </c>
      <c r="AH15" s="282">
        <f t="shared" si="57"/>
        <v>17134.183728483073</v>
      </c>
      <c r="AI15" s="282">
        <f t="shared" si="57"/>
        <v>17288.628472064313</v>
      </c>
      <c r="AJ15" s="282">
        <f t="shared" si="57"/>
        <v>17480.107772136384</v>
      </c>
      <c r="AK15" s="282">
        <f t="shared" si="57"/>
        <v>17593.61963576726</v>
      </c>
      <c r="AL15" s="282">
        <f t="shared" si="57"/>
        <v>17627.444276197282</v>
      </c>
      <c r="AM15" s="282">
        <f t="shared" si="57"/>
        <v>17688.42505328207</v>
      </c>
      <c r="AN15" s="282">
        <f t="shared" si="57"/>
        <v>17776.256690618626</v>
      </c>
      <c r="AO15" s="282">
        <f t="shared" si="57"/>
        <v>17957.48922092879</v>
      </c>
      <c r="AP15" s="282">
        <f t="shared" si="57"/>
        <v>18132.679626841742</v>
      </c>
      <c r="AQ15" s="282">
        <f t="shared" si="57"/>
        <v>18231.284078437737</v>
      </c>
      <c r="AR15" s="282">
        <f t="shared" ref="AR15:BJ15" si="58">AQ15+AR14</f>
        <v>18354.062351627439</v>
      </c>
      <c r="AS15" s="282">
        <f t="shared" si="58"/>
        <v>18726.209301508519</v>
      </c>
      <c r="AT15" s="282">
        <f t="shared" si="58"/>
        <v>19318.871536850616</v>
      </c>
      <c r="AU15" s="282">
        <f t="shared" si="58"/>
        <v>20045.316492746711</v>
      </c>
      <c r="AV15" s="282">
        <f t="shared" si="58"/>
        <v>20871.09931323299</v>
      </c>
      <c r="AW15" s="282">
        <f t="shared" si="58"/>
        <v>22417.775637471179</v>
      </c>
      <c r="AX15" s="282">
        <f t="shared" si="58"/>
        <v>24700.83710406514</v>
      </c>
      <c r="AY15" s="282">
        <f t="shared" si="58"/>
        <v>27088.149708580459</v>
      </c>
      <c r="AZ15" s="282">
        <f t="shared" si="58"/>
        <v>29830.723146644901</v>
      </c>
      <c r="BA15" s="282">
        <f t="shared" si="58"/>
        <v>32991.259153292522</v>
      </c>
      <c r="BB15" s="282">
        <f t="shared" si="58"/>
        <v>36339.043507997187</v>
      </c>
      <c r="BC15" s="282">
        <f t="shared" si="58"/>
        <v>40154.583114169494</v>
      </c>
      <c r="BD15" s="282">
        <f t="shared" si="58"/>
        <v>44458.66019342759</v>
      </c>
      <c r="BE15" s="282">
        <f t="shared" si="58"/>
        <v>49269.457605827542</v>
      </c>
      <c r="BF15" s="282">
        <f>BF14</f>
        <v>4511.6386284026512</v>
      </c>
      <c r="BG15" s="282">
        <f t="shared" si="58"/>
        <v>9120.992155246633</v>
      </c>
      <c r="BH15" s="282">
        <f t="shared" si="58"/>
        <v>14276.027943722125</v>
      </c>
      <c r="BI15" s="282">
        <f t="shared" si="58"/>
        <v>19955.394007045928</v>
      </c>
      <c r="BJ15" s="282">
        <f t="shared" si="58"/>
        <v>25695.950779117338</v>
      </c>
      <c r="BK15" s="282">
        <f t="shared" ref="BK15:BV15" si="59">BJ15+BK14</f>
        <v>31473.344553156465</v>
      </c>
      <c r="BL15" s="282">
        <f t="shared" si="59"/>
        <v>37277.243466111751</v>
      </c>
      <c r="BM15" s="282">
        <f t="shared" si="59"/>
        <v>43323.919638109779</v>
      </c>
      <c r="BN15" s="282">
        <f t="shared" si="59"/>
        <v>49705.061562630079</v>
      </c>
      <c r="BO15" s="282">
        <f t="shared" si="59"/>
        <v>56359.650975261364</v>
      </c>
      <c r="BP15" s="282">
        <f>BP14</f>
        <v>6661.5234771675514</v>
      </c>
      <c r="BQ15" s="282">
        <f t="shared" si="59"/>
        <v>12985.745014322274</v>
      </c>
      <c r="BR15" s="282">
        <f t="shared" si="59"/>
        <v>19701.090654143867</v>
      </c>
      <c r="BS15" s="282">
        <f t="shared" si="59"/>
        <v>25991.310307388558</v>
      </c>
      <c r="BT15" s="282">
        <f t="shared" si="59"/>
        <v>32030.702539837472</v>
      </c>
      <c r="BU15" s="282">
        <f t="shared" si="59"/>
        <v>37802.12984969934</v>
      </c>
      <c r="BV15" s="282">
        <f t="shared" si="59"/>
        <v>43163.861688759069</v>
      </c>
      <c r="BW15" s="282">
        <f>BW14</f>
        <v>4834.0441352127473</v>
      </c>
      <c r="BX15" s="282">
        <f t="shared" ref="BX15" si="60">BW15+BX14</f>
        <v>9051.2050485178261</v>
      </c>
      <c r="BY15" s="282">
        <f t="shared" ref="BY15" si="61">BX15+BY14</f>
        <v>12670.122300937215</v>
      </c>
      <c r="BZ15" s="282">
        <f t="shared" ref="BZ15" si="62">BY15+BZ14</f>
        <v>15782.886694775745</v>
      </c>
      <c r="CA15" s="282">
        <f t="shared" ref="CA15" si="63">BZ15+CA14</f>
        <v>18551.476225640792</v>
      </c>
      <c r="CB15" s="282">
        <f t="shared" ref="CB15" si="64">CA15+CB14</f>
        <v>20974.240791634686</v>
      </c>
      <c r="CC15" s="282">
        <f t="shared" ref="CC15" si="65">CB15+CC14</f>
        <v>22952.387458131059</v>
      </c>
      <c r="CD15" s="282">
        <f t="shared" ref="CD15" si="66">CC15+CD14</f>
        <v>24464.759436460368</v>
      </c>
      <c r="CE15" s="282">
        <f t="shared" ref="CE15" si="67">CD15+CE14</f>
        <v>25604.190999328821</v>
      </c>
      <c r="CF15" s="282">
        <f>CF14</f>
        <v>1006.0687040720752</v>
      </c>
      <c r="CG15" s="282">
        <f t="shared" ref="CG15" si="68">CF15+CG14</f>
        <v>2026.0868767322488</v>
      </c>
      <c r="CH15" s="282">
        <f t="shared" ref="CH15" si="69">CG15+CH14</f>
        <v>2995.6746053456272</v>
      </c>
      <c r="CI15" s="282">
        <f t="shared" ref="CI15" si="70">CH15+CI14</f>
        <v>3799.3853870935909</v>
      </c>
      <c r="CJ15" s="282">
        <f t="shared" ref="CJ15" si="71">CI15+CJ14</f>
        <v>4378.4195886957013</v>
      </c>
      <c r="CK15" s="282">
        <f t="shared" ref="CK15" si="72">CJ15+CK14</f>
        <v>4756.1252920166708</v>
      </c>
      <c r="CL15" s="282">
        <f t="shared" ref="CL15" si="73">CK15+CL14</f>
        <v>4988.4731875155885</v>
      </c>
      <c r="CM15" s="282">
        <f t="shared" ref="CM15" si="74">CL15+CM14</f>
        <v>5157.5477620054526</v>
      </c>
      <c r="CN15" s="282">
        <f t="shared" ref="CN15" si="75">CM15+CN14</f>
        <v>5287.3225093188557</v>
      </c>
      <c r="CO15" s="282">
        <f t="shared" ref="CO15" si="76">CN15+CO14</f>
        <v>5361.4482574247095</v>
      </c>
      <c r="CP15" s="282">
        <f t="shared" ref="CP15" si="77">CO15+CP14</f>
        <v>5375.2006505473055</v>
      </c>
      <c r="CQ15" s="282">
        <f t="shared" ref="CQ15" si="78">CP15+CQ14</f>
        <v>5366.2087589860266</v>
      </c>
      <c r="CR15" s="270" t="s">
        <v>297</v>
      </c>
      <c r="CS15" s="144"/>
    </row>
    <row r="16" spans="1:97" ht="32.25" customHeight="1" x14ac:dyDescent="0.2">
      <c r="A16" s="149">
        <f t="shared" si="2"/>
        <v>-8</v>
      </c>
      <c r="B16" s="285" t="s">
        <v>249</v>
      </c>
      <c r="C16" s="272"/>
      <c r="D16" s="282"/>
      <c r="E16" s="282"/>
      <c r="F16" s="282">
        <f t="shared" ref="F16:AD16" si="79">F12+F15</f>
        <v>37282.175363756942</v>
      </c>
      <c r="G16" s="282">
        <f t="shared" si="79"/>
        <v>70904.562150544967</v>
      </c>
      <c r="H16" s="282">
        <f t="shared" si="79"/>
        <v>108426.21666601067</v>
      </c>
      <c r="I16" s="282">
        <f t="shared" si="79"/>
        <v>219193.54747388646</v>
      </c>
      <c r="J16" s="282">
        <f t="shared" si="79"/>
        <v>251517.66246220775</v>
      </c>
      <c r="K16" s="282">
        <f t="shared" si="79"/>
        <v>294668.92944813351</v>
      </c>
      <c r="L16" s="282">
        <f t="shared" si="79"/>
        <v>326999.14607033617</v>
      </c>
      <c r="M16" s="282">
        <f t="shared" si="79"/>
        <v>383989.01250113756</v>
      </c>
      <c r="N16" s="282">
        <f t="shared" si="79"/>
        <v>428516.35070263181</v>
      </c>
      <c r="O16" s="282">
        <f t="shared" si="79"/>
        <v>458939.80703258974</v>
      </c>
      <c r="P16" s="282">
        <f t="shared" si="79"/>
        <v>481094.09794278495</v>
      </c>
      <c r="Q16" s="282">
        <f t="shared" si="79"/>
        <v>608028.38877836836</v>
      </c>
      <c r="R16" s="282">
        <f t="shared" si="79"/>
        <v>670088.31401794497</v>
      </c>
      <c r="S16" s="282">
        <f t="shared" si="79"/>
        <v>732080.50870287942</v>
      </c>
      <c r="T16" s="283">
        <f t="shared" si="79"/>
        <v>643156.89200461481</v>
      </c>
      <c r="U16" s="283">
        <f t="shared" si="79"/>
        <v>868510.74144423881</v>
      </c>
      <c r="V16" s="283">
        <f t="shared" si="79"/>
        <v>525430.3257181095</v>
      </c>
      <c r="W16" s="283">
        <f t="shared" si="79"/>
        <v>584408.05406794522</v>
      </c>
      <c r="X16" s="283">
        <f t="shared" si="79"/>
        <v>657643.33353470021</v>
      </c>
      <c r="Y16" s="283">
        <f t="shared" si="79"/>
        <v>801991.59523916268</v>
      </c>
      <c r="Z16" s="283">
        <f t="shared" si="79"/>
        <v>865907.6905093739</v>
      </c>
      <c r="AA16" s="283">
        <f t="shared" si="79"/>
        <v>944837.93452610984</v>
      </c>
      <c r="AB16" s="283">
        <f t="shared" si="79"/>
        <v>531463.17995494092</v>
      </c>
      <c r="AC16" s="283">
        <f t="shared" si="79"/>
        <v>713993.77640011802</v>
      </c>
      <c r="AD16" s="283">
        <f t="shared" si="79"/>
        <v>763802.31936643703</v>
      </c>
      <c r="AE16" s="283">
        <f t="shared" ref="AE16:AQ16" si="80">AE12+AE15</f>
        <v>809957.30184600758</v>
      </c>
      <c r="AF16" s="283">
        <f t="shared" si="80"/>
        <v>871788.13060008676</v>
      </c>
      <c r="AG16" s="283">
        <f t="shared" si="80"/>
        <v>199270.60276633161</v>
      </c>
      <c r="AH16" s="283">
        <f t="shared" si="80"/>
        <v>250038.22874691107</v>
      </c>
      <c r="AI16" s="283">
        <f t="shared" si="80"/>
        <v>326751.4257185121</v>
      </c>
      <c r="AJ16" s="283">
        <f t="shared" si="80"/>
        <v>380439.18084042025</v>
      </c>
      <c r="AK16" s="283">
        <f t="shared" si="80"/>
        <v>53256.536604296605</v>
      </c>
      <c r="AL16" s="283">
        <f>AL12+AL15</f>
        <v>100747.22586630023</v>
      </c>
      <c r="AM16" s="283">
        <f t="shared" si="80"/>
        <v>148716.11614124244</v>
      </c>
      <c r="AN16" s="283">
        <f t="shared" si="80"/>
        <v>195188.76685899252</v>
      </c>
      <c r="AO16" s="283">
        <f t="shared" si="80"/>
        <v>476983.05328388483</v>
      </c>
      <c r="AP16" s="283">
        <f t="shared" si="80"/>
        <v>174326.93494303006</v>
      </c>
      <c r="AQ16" s="283">
        <f t="shared" si="80"/>
        <v>208308.34758669735</v>
      </c>
      <c r="AR16" s="283">
        <f t="shared" ref="AR16:BJ16" si="81">AR12+AR15</f>
        <v>259440.03349598421</v>
      </c>
      <c r="AS16" s="283">
        <f t="shared" si="81"/>
        <v>1084516.4800108317</v>
      </c>
      <c r="AT16" s="283">
        <f t="shared" si="81"/>
        <v>1417066.0426177604</v>
      </c>
      <c r="AU16" s="283">
        <f t="shared" si="81"/>
        <v>1641934.3589739818</v>
      </c>
      <c r="AV16" s="283">
        <f t="shared" si="81"/>
        <v>1831539.0441703601</v>
      </c>
      <c r="AW16" s="283">
        <f t="shared" si="81"/>
        <v>4640867.1388738742</v>
      </c>
      <c r="AX16" s="283">
        <f t="shared" si="81"/>
        <v>4896323.6759816157</v>
      </c>
      <c r="AY16" s="282">
        <f t="shared" si="81"/>
        <v>5078881.4419204071</v>
      </c>
      <c r="AZ16" s="282">
        <f t="shared" si="81"/>
        <v>6378177.2553175427</v>
      </c>
      <c r="BA16" s="282">
        <f t="shared" si="81"/>
        <v>6822142.4857324697</v>
      </c>
      <c r="BB16" s="282">
        <f t="shared" si="81"/>
        <v>7163026.5747230221</v>
      </c>
      <c r="BC16" s="282">
        <f t="shared" si="81"/>
        <v>8773638.5288506709</v>
      </c>
      <c r="BD16" s="282">
        <f t="shared" si="81"/>
        <v>9201865.0138583388</v>
      </c>
      <c r="BE16" s="282">
        <f t="shared" si="81"/>
        <v>10889053.482494202</v>
      </c>
      <c r="BF16" s="282">
        <f t="shared" si="81"/>
        <v>11044006.724932967</v>
      </c>
      <c r="BG16" s="282">
        <f t="shared" si="81"/>
        <v>11322775.313937657</v>
      </c>
      <c r="BH16" s="282">
        <f t="shared" si="81"/>
        <v>13700067.83515607</v>
      </c>
      <c r="BI16" s="282">
        <f t="shared" si="81"/>
        <v>13876359.562293977</v>
      </c>
      <c r="BJ16" s="282">
        <f t="shared" si="81"/>
        <v>14008233.287935337</v>
      </c>
      <c r="BK16" s="282">
        <f t="shared" ref="BK16:BV16" si="82">BK12+BK15</f>
        <v>14066519.268985489</v>
      </c>
      <c r="BL16" s="282">
        <f t="shared" si="82"/>
        <v>14148351.766330587</v>
      </c>
      <c r="BM16" s="282">
        <f t="shared" si="82"/>
        <v>15255722.874742385</v>
      </c>
      <c r="BN16" s="282">
        <f t="shared" si="82"/>
        <v>15782777.744142529</v>
      </c>
      <c r="BO16" s="282">
        <f t="shared" si="82"/>
        <v>16594847.50800764</v>
      </c>
      <c r="BP16" s="282">
        <f t="shared" si="82"/>
        <v>15773361.086634073</v>
      </c>
      <c r="BQ16" s="282">
        <f t="shared" si="82"/>
        <v>14915721.296038006</v>
      </c>
      <c r="BR16" s="282">
        <f t="shared" si="82"/>
        <v>13912341.535377886</v>
      </c>
      <c r="BS16" s="283">
        <f t="shared" si="82"/>
        <v>13105788.283686958</v>
      </c>
      <c r="BT16" s="282">
        <f t="shared" si="82"/>
        <v>12849124.142053897</v>
      </c>
      <c r="BU16" s="282">
        <f t="shared" si="82"/>
        <v>11968566.55696553</v>
      </c>
      <c r="BV16" s="282">
        <f t="shared" si="82"/>
        <v>11103484.715210384</v>
      </c>
      <c r="BW16" s="282">
        <f t="shared" ref="BW16:CE16" si="83">BW12+BW15</f>
        <v>9672875.6486905534</v>
      </c>
      <c r="BX16" s="282">
        <f t="shared" si="83"/>
        <v>8424179.2013382521</v>
      </c>
      <c r="BY16" s="282">
        <f t="shared" si="83"/>
        <v>7115445.2348200558</v>
      </c>
      <c r="BZ16" s="282">
        <f t="shared" si="83"/>
        <v>6260529.3932023421</v>
      </c>
      <c r="CA16" s="282">
        <f t="shared" si="83"/>
        <v>5645506.1143916855</v>
      </c>
      <c r="CB16" s="282">
        <f t="shared" si="83"/>
        <v>4782824.6424241764</v>
      </c>
      <c r="CC16" s="282">
        <f t="shared" si="83"/>
        <v>3743387.2011567731</v>
      </c>
      <c r="CD16" s="282">
        <f t="shared" si="83"/>
        <v>2789075.1090396079</v>
      </c>
      <c r="CE16" s="282">
        <f t="shared" si="83"/>
        <v>2146871.9531132812</v>
      </c>
      <c r="CF16" s="282">
        <f t="shared" ref="CF16:CQ16" si="84">CF12+CF15</f>
        <v>2193756.9982742304</v>
      </c>
      <c r="CG16" s="282">
        <f t="shared" si="84"/>
        <v>2183109.1160639422</v>
      </c>
      <c r="CH16" s="282">
        <f t="shared" si="84"/>
        <v>1979501.0561654766</v>
      </c>
      <c r="CI16" s="282">
        <f t="shared" si="84"/>
        <v>1473602.7113090015</v>
      </c>
      <c r="CJ16" s="282">
        <f t="shared" si="84"/>
        <v>1017471.4989772292</v>
      </c>
      <c r="CK16" s="282">
        <f t="shared" si="84"/>
        <v>611263.633305936</v>
      </c>
      <c r="CL16" s="282">
        <f t="shared" si="84"/>
        <v>394787.83775472635</v>
      </c>
      <c r="CM16" s="282">
        <f t="shared" si="84"/>
        <v>340349.301282053</v>
      </c>
      <c r="CN16" s="282">
        <f t="shared" si="84"/>
        <v>226569.18093307051</v>
      </c>
      <c r="CO16" s="282">
        <f t="shared" si="84"/>
        <v>101930.50952674002</v>
      </c>
      <c r="CP16" s="282">
        <f t="shared" si="84"/>
        <v>-32223.652375397483</v>
      </c>
      <c r="CQ16" s="282">
        <f t="shared" si="84"/>
        <v>4407.8657286920889</v>
      </c>
      <c r="CR16" s="270" t="s">
        <v>298</v>
      </c>
      <c r="CS16" s="144"/>
    </row>
    <row r="17" spans="1:97" ht="32.25" customHeight="1" x14ac:dyDescent="0.2">
      <c r="A17" s="149">
        <f t="shared" si="2"/>
        <v>-9</v>
      </c>
      <c r="B17" s="150" t="s">
        <v>250</v>
      </c>
      <c r="C17" s="151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>
        <v>3012113.9376209532</v>
      </c>
      <c r="CA17" s="286">
        <v>2956656.7677307329</v>
      </c>
      <c r="CB17" s="286">
        <v>3690999.9332918641</v>
      </c>
      <c r="CC17" s="286">
        <v>4476601.2022825191</v>
      </c>
      <c r="CD17" s="286">
        <v>4179408.1616010102</v>
      </c>
      <c r="CE17" s="286">
        <v>3483243.3860084894</v>
      </c>
      <c r="CF17" s="286">
        <v>3318873.1886388436</v>
      </c>
      <c r="CG17" s="286">
        <v>2994811.9790904257</v>
      </c>
      <c r="CH17" s="286">
        <v>3230373.3758570962</v>
      </c>
      <c r="CI17" s="286">
        <v>3613561.5409154799</v>
      </c>
      <c r="CJ17" s="286">
        <v>3185577.9166494166</v>
      </c>
      <c r="CK17" s="286">
        <v>3280786.8044751417</v>
      </c>
      <c r="CL17" s="286">
        <v>2937623.5979267689</v>
      </c>
      <c r="CM17" s="286">
        <v>3072016.3805899355</v>
      </c>
      <c r="CN17" s="286">
        <v>3663850.6114973132</v>
      </c>
      <c r="CO17" s="286">
        <v>4344034.1012785826</v>
      </c>
      <c r="CP17" s="286">
        <v>4270137.1373869833</v>
      </c>
      <c r="CQ17" s="286">
        <v>3558474.2924650395</v>
      </c>
      <c r="CR17" s="270"/>
      <c r="CS17" s="144"/>
    </row>
    <row r="18" spans="1:97" ht="32.25" customHeight="1" x14ac:dyDescent="0.2">
      <c r="A18" s="149">
        <f t="shared" si="2"/>
        <v>-10</v>
      </c>
      <c r="B18" s="292" t="s">
        <v>300</v>
      </c>
      <c r="C18" s="150"/>
      <c r="D18" s="150"/>
      <c r="E18" s="150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8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46"/>
      <c r="AW18" s="46"/>
      <c r="AX18" s="46"/>
      <c r="AY18" s="46"/>
      <c r="AZ18" s="46"/>
      <c r="BA18" s="46"/>
      <c r="BB18" s="46"/>
      <c r="BC18" s="46"/>
      <c r="BD18" s="46"/>
      <c r="BE18" s="193">
        <v>75834</v>
      </c>
      <c r="BF18" s="194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299"/>
    </row>
    <row r="19" spans="1:97" ht="32.25" customHeight="1" x14ac:dyDescent="0.2">
      <c r="A19" s="149">
        <f t="shared" si="2"/>
        <v>-11</v>
      </c>
      <c r="B19" s="292" t="s">
        <v>301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1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193">
        <v>6148</v>
      </c>
      <c r="BF19" s="194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299"/>
    </row>
    <row r="20" spans="1:97" ht="32.25" customHeight="1" x14ac:dyDescent="0.2">
      <c r="A20" s="203"/>
      <c r="B20" s="204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1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193"/>
      <c r="BF20" s="194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</row>
    <row r="21" spans="1:97" ht="32.25" customHeight="1" x14ac:dyDescent="0.2">
      <c r="A21" s="149"/>
      <c r="B21" s="150"/>
      <c r="C21" s="150"/>
      <c r="D21" s="150"/>
      <c r="E21" s="150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190"/>
      <c r="BM21" s="191"/>
      <c r="BQ21" s="190"/>
      <c r="BR21" s="191"/>
    </row>
    <row r="22" spans="1:97" ht="32.25" customHeight="1" x14ac:dyDescent="0.2">
      <c r="A22" s="149"/>
      <c r="B22" s="150"/>
      <c r="C22" s="150"/>
      <c r="D22" s="150"/>
      <c r="E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1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193"/>
      <c r="BF22" s="194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</row>
    <row r="23" spans="1:97" hidden="1" outlineLevel="1" x14ac:dyDescent="0.2">
      <c r="C23" s="153">
        <v>0</v>
      </c>
      <c r="D23" s="153">
        <v>0</v>
      </c>
      <c r="E23" s="153">
        <v>0</v>
      </c>
      <c r="F23" s="153">
        <v>37235.01</v>
      </c>
      <c r="G23" s="153">
        <v>33485.64</v>
      </c>
      <c r="H23" s="153">
        <v>37295.25</v>
      </c>
      <c r="I23" s="153">
        <v>110353.9</v>
      </c>
      <c r="J23" s="153">
        <v>31966.28</v>
      </c>
      <c r="K23" s="153">
        <v>42736.4</v>
      </c>
      <c r="L23" s="153">
        <v>31858.400000000001</v>
      </c>
      <c r="M23" s="153">
        <v>56450.63</v>
      </c>
      <c r="N23" s="153">
        <v>43911.48</v>
      </c>
      <c r="O23" s="153">
        <f>SUMIF(RevReqSumR!$B$11:$B$312,O$8,RevReqSumR!$W$11:$W$312)</f>
        <v>29751.360000000001</v>
      </c>
      <c r="P23" s="153">
        <f>SUMIF(RevReqSumR!$B$11:$B$312,P$8,RevReqSumR!$W$11:$W$312)</f>
        <v>21443.109999999997</v>
      </c>
      <c r="Q23" s="153">
        <f>SUMIF(RevReqSumR!$B$11:$B$312,Q$8,RevReqSumR!$W$11:$W$312)</f>
        <v>126110.45968535892</v>
      </c>
      <c r="R23" s="153">
        <f>SUMIF(RevReqSumR!$B$11:$B$312,R$8,RevReqSumR!$W$11:$W$312)</f>
        <v>61093.172883256047</v>
      </c>
      <c r="S23" s="153">
        <f>SUMIF(RevReqSumR!$B$11:$B$312,S$8,RevReqSumR!$W$11:$W$312)</f>
        <v>60932.281608967955</v>
      </c>
      <c r="T23" s="153">
        <f>SUMIF(RevReqSumR!$B$11:$B$312,T$8,RevReqSumR!$W$11:$W$312)</f>
        <v>-89961.367426738114</v>
      </c>
      <c r="U23" s="153">
        <f>SUMIF(RevReqSumR!$B$11:$B$312,U$8,RevReqSumR!$W$11:$W$312)</f>
        <v>224213.60341645201</v>
      </c>
      <c r="V23" s="153">
        <f>SUMIF(RevReqSumR!$B$11:$B$312,V$8,RevReqSumR!$W$11:$W$312)</f>
        <v>-343680.82998192124</v>
      </c>
      <c r="W23" s="153">
        <f>SUMIF(RevReqSumR!$B$11:$B$312,W$8,RevReqSumR!$W$11:$W$312)</f>
        <v>58501.925963003538</v>
      </c>
      <c r="X23" s="153">
        <f>SUMIF(RevReqSumR!$B$11:$B$312,X$8,RevReqSumR!$W$11:$W$312)</f>
        <v>72702.146104857267</v>
      </c>
      <c r="Y23" s="153">
        <f>SUMIF(RevReqSumR!$B$11:$B$312,Y$8,RevReqSumR!$W$11:$W$312)</f>
        <v>143720.56020467498</v>
      </c>
      <c r="Z23" s="153">
        <f>SUMIF(RevReqSumR!$B$11:$B$312,Z$8,RevReqSumR!$W$11:$W$312)</f>
        <v>63197.97857674479</v>
      </c>
      <c r="AA23" s="153">
        <f>SUMIF(RevReqSumR!$B$11:$B$312,AA$8,RevReqSumR!$W$11:$W$312)</f>
        <v>78150.363704510222</v>
      </c>
      <c r="AB23" s="153">
        <f>SUMIF(RevReqSumR!$B$11:$B$312,AB$8,RevReqSumR!$W$11:$W$312)</f>
        <v>-414007.87847178942</v>
      </c>
      <c r="AC23" s="153">
        <f>SUMIF(RevReqSumR!$B$11:$B$312,AC$8,RevReqSumR!$W$11:$W$312)</f>
        <v>181998.85128641187</v>
      </c>
      <c r="AD23" s="153">
        <f>SUMIF(RevReqSumR!$B$11:$B$312,AD$8,RevReqSumR!$W$11:$W$312)</f>
        <v>49175.783662008471</v>
      </c>
      <c r="AE23" s="153">
        <f>SUMIF(RevReqSumR!$B$11:$B$312,AE$8,RevReqSumR!$W$11:$W$312)</f>
        <v>45480.861975829932</v>
      </c>
      <c r="AF23" s="153">
        <f>SUMIF(RevReqSumR!$B$11:$B$312,AF$8,RevReqSumR!$W$11:$W$312)</f>
        <v>61110.132213987104</v>
      </c>
      <c r="AG23" s="153">
        <f>SUMIF(RevReqSumR!$B$11:$B$312,AG$8,RevReqSumR!$W$11:$W$312)</f>
        <v>-672970.86550387542</v>
      </c>
      <c r="AH23" s="153">
        <f>SUMIF(RevReqSumR!$B$11:$B$312,AH$8,RevReqSumR!$W$11:$W$312)</f>
        <v>50649.405116689159</v>
      </c>
      <c r="AI23" s="153">
        <f>SUMIF(RevReqSumR!$B$11:$B$312,AI$8,RevReqSumR!$W$11:$W$312)</f>
        <v>76558.752228019759</v>
      </c>
      <c r="AJ23" s="153">
        <f>SUMIF(RevReqSumR!$B$11:$B$312,AJ$8,RevReqSumR!$W$11:$W$312)</f>
        <v>53496.275821836083</v>
      </c>
      <c r="AK23" s="153">
        <f>SUMIF(RevReqSumR!$B$11:$B$312,AK$8,RevReqSumR!$W$11:$W$312)</f>
        <v>-327296.1560997545</v>
      </c>
      <c r="AL23" s="153">
        <f>SUMIF(RevReqSumR!$B$11:$B$312,AL$8,RevReqSumR!$W$11:$W$312)</f>
        <v>47456.864621573593</v>
      </c>
      <c r="AM23" s="153">
        <f>SUMIF(RevReqSumR!$B$11:$B$312,AM$8,RevReqSumR!$W$11:$W$312)</f>
        <v>47907.909497857443</v>
      </c>
      <c r="AN23" s="153">
        <f>SUMIF(RevReqSumR!$B$11:$B$312,AN$8,RevReqSumR!$W$11:$W$312)</f>
        <v>46384.819080413494</v>
      </c>
      <c r="AO23" s="153">
        <f>SUMIF(RevReqSumR!$B$11:$B$312,AO$8,RevReqSumR!$W$11:$W$312)</f>
        <v>281613.05389458215</v>
      </c>
      <c r="AP23" s="153">
        <f>SUMIF(RevReqSumR!$B$11:$B$312,AP$8,RevReqSumR!$W$11:$W$312)</f>
        <v>-302831.3087467677</v>
      </c>
      <c r="AQ23" s="153">
        <f>SUMIF(RevReqSumR!$B$11:$B$312,AQ$8,RevReqSumR!$W$11:$W$312)</f>
        <v>33882.808192071272</v>
      </c>
      <c r="AR23" s="153">
        <f>SUMIF(RevReqSumR!$B$11:$B$312,AR$8,RevReqSumR!$W$11:$W$312)</f>
        <v>51008.907636097167</v>
      </c>
      <c r="AS23" s="153">
        <f>SUMIF(RevReqSumR!$B$11:$B$312,AS$8,RevReqSumR!$W$11:$W$312)</f>
        <v>824704.29956496658</v>
      </c>
      <c r="AT23" s="153">
        <f>SUMIF(RevReqSumR!$B$11:$B$312,AT$8,RevReqSumR!$W$11:$W$312)</f>
        <v>331956.90037158644</v>
      </c>
      <c r="AU23" s="153">
        <f>SUMIF(RevReqSumR!$B$11:$B$312,AU$8,RevReqSumR!$W$11:$W$312)</f>
        <v>224141.87140032533</v>
      </c>
      <c r="AV23" s="153">
        <f>SUMIF(RevReqSumR!$B$11:$B$312,AV$8,RevReqSumR!$W$11:$W$312)</f>
        <v>188778.90237589204</v>
      </c>
      <c r="AW23" s="153">
        <f>SUMIF(RevReqSumR!$B$11:$B$312,AW$8,RevReqSumR!$W$11:$W$312)</f>
        <v>2807781.4183792756</v>
      </c>
      <c r="AX23" s="153">
        <f>SUMIF(RevReqSumR!$B$11:$B$312,AX$8,RevReqSumR!$W$11:$W$312)</f>
        <v>253173.47564114729</v>
      </c>
      <c r="AY23" s="153">
        <f>SUMIF(RevReqSumR!$B$11:$B$312,AY$8,RevReqSumR!$W$11:$W$312)</f>
        <v>180170.45333427645</v>
      </c>
      <c r="AZ23" s="153">
        <f>SUMIF(RevReqSumR!$B$11:$B$312,AZ$8,RevReqSumR!$W$11:$W$312)</f>
        <v>1296553.2399590702</v>
      </c>
      <c r="BA23" s="153">
        <f>SUMIF(RevReqSumR!$B$11:$B$312,BA$8,RevReqSumR!$W$11:$W$312)</f>
        <v>440804.69440827979</v>
      </c>
      <c r="BB23" s="153">
        <f>SUMIF(RevReqSumR!$B$11:$B$312,BB$8,RevReqSumR!$W$11:$W$312)</f>
        <v>337536.30463584792</v>
      </c>
      <c r="BC23" s="153">
        <f>SUMIF(RevReqSumR!$B$11:$B$312,BC$8,RevReqSumR!$W$11:$W$312)</f>
        <v>1606796.4145214753</v>
      </c>
      <c r="BD23" s="153">
        <f>SUMIF(RevReqSumR!$B$11:$B$312,BD$8,RevReqSumR!$W$11:$W$312)</f>
        <v>423922.40792840905</v>
      </c>
      <c r="BE23" s="153">
        <f>SUMIF(RevReqSumR!$B$11:$B$312,BE$8,RevReqSumR!$W$11:$W$312)</f>
        <v>1682377.6712234635</v>
      </c>
      <c r="BF23" s="153">
        <f>SUMIF(RevReqSumR!$B$11:$B$312,BF$8,RevReqSumR!$W$11:$W$312)</f>
        <v>488937.81381036335</v>
      </c>
      <c r="BG23" s="153">
        <f>SUMIF(RevReqSumR!$B$11:$B$312,BG$8,RevReqSumR!$W$11:$W$312)</f>
        <v>479455.97266837466</v>
      </c>
      <c r="BH23" s="153">
        <f>SUMIF(RevReqSumR!$B$11:$B$312,BH$8,RevReqSumR!$W$11:$W$312)</f>
        <v>2548172.3885602597</v>
      </c>
      <c r="BI23" s="153">
        <f>SUMIF(RevReqSumR!$B$11:$B$312,BI$8,RevReqSumR!$W$11:$W$312)</f>
        <v>346929.64289371506</v>
      </c>
      <c r="BJ23" s="153">
        <f>SUMIF(RevReqSumR!$B$11:$B$312,BJ$8,RevReqSumR!$W$11:$W$312)</f>
        <v>312007.68637154606</v>
      </c>
      <c r="BK23" s="153">
        <f>SUMIF(RevReqSumR!$B$11:$B$312,BK$8,RevReqSumR!$W$11:$W$312)</f>
        <v>250201.44951641551</v>
      </c>
      <c r="BL23" s="153">
        <f>SUMIF(RevReqSumR!$B$11:$B$312,BL$8,RevReqSumR!$W$11:$W$312)</f>
        <v>263634.86357315042</v>
      </c>
      <c r="BM23" s="153">
        <f>SUMIF(RevReqSumR!$B$11:$B$312,BM$8,RevReqSumR!$W$11:$W$312)</f>
        <v>1291411.2243512061</v>
      </c>
      <c r="BN23" s="153">
        <f>SUMIF(RevReqSumR!$B$11:$B$312,BN$8,RevReqSumR!$W$11:$W$312)</f>
        <v>687079.71547470405</v>
      </c>
      <c r="BO23" s="153">
        <f>SUMIF(RevReqSumR!$B$11:$B$312,BO$8,RevReqSumR!$W$11:$W$312)</f>
        <v>988616.14617434028</v>
      </c>
      <c r="BP23" s="153">
        <f>SUMIF(RevReqSumR!$B$11:$B$312,BP$8,RevReqSumR!$W$11:$W$312)</f>
        <v>848869.04391249467</v>
      </c>
      <c r="BQ23" s="153">
        <f>SUMIF(RevReqSumR!$B$11:$B$312,BQ$8,RevReqSumR!$W$11:$W$312)</f>
        <v>1221101.4457591011</v>
      </c>
      <c r="BR23" s="153">
        <f>SUMIF(RevReqSumR!$B$11:$B$312,BR$8,RevReqSumR!$W$11:$W$312)</f>
        <v>834066.5886998896</v>
      </c>
      <c r="BS23" s="153">
        <f>SUMIF(RevReqSumR!$B$11:$B$312,BS$8,RevReqSumR!$W$11:$W$312)</f>
        <v>704576.46512270882</v>
      </c>
      <c r="BT23" s="153">
        <f>SUMIF(RevReqSumR!$B$11:$B$312,BT$8,RevReqSumR!$W$11:$W$312)</f>
        <v>1169452.9914114303</v>
      </c>
      <c r="BU23" s="153">
        <f>SUMIF(RevReqSumR!$B$11:$B$312,BU$8,RevReqSumR!$W$11:$W$312)</f>
        <v>536218.1732863721</v>
      </c>
      <c r="BV23" s="153">
        <f>SUMIF(RevReqSumR!$B$11:$B$312,BV$8,RevReqSumR!$W$11:$W$312)</f>
        <v>650575.06217357935</v>
      </c>
      <c r="BW23" s="153">
        <f>SUMIF(RevReqSumR!$B$11:$B$312,BW$8,RevReqSumR!$W$11:$W$312)</f>
        <v>194395.88358328323</v>
      </c>
      <c r="BX23" s="153">
        <f>SUMIF(RevReqSumR!$B$11:$B$312,BX$8,RevReqSumR!$W$11:$W$312)</f>
        <v>246518.5343735558</v>
      </c>
      <c r="BY23" s="153">
        <f>SUMIF(RevReqSumR!$B$11:$B$312,BY$8,RevReqSumR!$W$11:$W$312)</f>
        <v>224530.63408967847</v>
      </c>
      <c r="BZ23" s="153">
        <f>SUMIF(RevReqSumR!$B$11:$B$312,BZ$8,RevReqSumR!$W$11:$W$312)</f>
        <v>509471.12398844725</v>
      </c>
      <c r="CA23" s="153">
        <f>SUMIF(RevReqSumR!$B$11:$B$312,CA$8,RevReqSumR!$W$11:$W$312)</f>
        <v>724530.30165847857</v>
      </c>
      <c r="CB23" s="153">
        <f>SUMIF(RevReqSumR!$B$11:$B$312,CB$8,RevReqSumR!$W$11:$W$312)</f>
        <v>810609.73346649716</v>
      </c>
      <c r="CC23" s="153">
        <f>SUMIF(RevReqSumR!$B$11:$B$312,CC$8,RevReqSumR!$W$11:$W$312)</f>
        <v>990961.36206610012</v>
      </c>
      <c r="CD23" s="153">
        <f>SUMIF(RevReqSumR!$B$11:$B$312,CD$8,RevReqSumR!$W$11:$W$312)</f>
        <v>941626.84590450581</v>
      </c>
      <c r="CE23" s="153">
        <f>SUMIF(RevReqSumR!$B$11:$B$312,CE$8,RevReqSumR!$W$11:$W$312)</f>
        <v>938049.91251080483</v>
      </c>
      <c r="CF23" s="153">
        <f>SUMIF(RevReqSumR!$B$11:$B$312,CF$8,RevReqSumR!$W$11:$W$312)</f>
        <v>875597.27645687712</v>
      </c>
      <c r="CG23" s="153">
        <f>SUMIF(RevReqSumR!$B$11:$B$312,CG$8,RevReqSumR!$W$11:$W$312)</f>
        <v>737035.08961705142</v>
      </c>
      <c r="CH23" s="153">
        <f>SUMIF(RevReqSumR!$B$11:$B$312,CH$8,RevReqSumR!$W$11:$W$312)</f>
        <v>603015.69237292116</v>
      </c>
      <c r="CI23" s="153">
        <f>SUMIF(RevReqSumR!$B$11:$B$312,CI$8,RevReqSumR!$W$11:$W$312)</f>
        <v>396688.33436177694</v>
      </c>
      <c r="CJ23" s="153">
        <f>SUMIF(RevReqSumR!$B$11:$B$312,CJ$8,RevReqSumR!$W$11:$W$312)</f>
        <v>339684.23346662539</v>
      </c>
      <c r="CK23" s="153">
        <f>SUMIF(RevReqSumR!$B$11:$B$312,CK$8,RevReqSumR!$W$11:$W$312)</f>
        <v>413611.12862538581</v>
      </c>
      <c r="CL23" s="153">
        <f>SUMIF(RevReqSumR!$B$11:$B$312,CL$8,RevReqSumR!$W$11:$W$312)</f>
        <v>517697.75655329146</v>
      </c>
      <c r="CM23" s="153">
        <f>SUMIF(RevReqSumR!$B$11:$B$312,CM$8,RevReqSumR!$W$11:$W$312)</f>
        <v>713396.48895283672</v>
      </c>
      <c r="CN23" s="153">
        <f>SUMIF(RevReqSumR!$B$11:$B$312,CN$8,RevReqSumR!$W$11:$W$312)</f>
        <v>802052.75490370416</v>
      </c>
      <c r="CO23" s="153">
        <f>SUMIF(RevReqSumR!$B$11:$B$312,CO$8,RevReqSumR!$W$11:$W$312)</f>
        <v>961295.73284556367</v>
      </c>
      <c r="CP23" s="153">
        <f>SUMIF(RevReqSumR!$B$11:$B$312,CP$8,RevReqSumR!$W$11:$W$312)</f>
        <v>933366.36570473993</v>
      </c>
      <c r="CQ23" s="153">
        <f>SUMIF(RevReqSumR!$B$11:$B$312,CQ$8,RevReqSumR!$W$11:$W$312)</f>
        <v>926259.0799956508</v>
      </c>
    </row>
    <row r="24" spans="1:97" hidden="1" outlineLevel="1" x14ac:dyDescent="0.2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152"/>
      <c r="Y24" s="154"/>
      <c r="AC24" s="151"/>
      <c r="AD24" s="151"/>
      <c r="AE24" s="151"/>
      <c r="AF24" s="151"/>
      <c r="AG24" s="151"/>
      <c r="AH24" s="151"/>
      <c r="AI24" s="151"/>
      <c r="AJ24" s="151"/>
    </row>
    <row r="25" spans="1:97" hidden="1" outlineLevel="1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Y25" s="155"/>
      <c r="AA25" s="151"/>
      <c r="AB25" s="151"/>
      <c r="AC25" s="151"/>
      <c r="AD25" s="151"/>
    </row>
    <row r="26" spans="1:97" hidden="1" outlineLevel="1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156"/>
      <c r="Y26" s="155"/>
      <c r="Z26" s="156"/>
      <c r="AC26" s="157"/>
      <c r="AD26" s="158"/>
    </row>
    <row r="27" spans="1:97" hidden="1" outlineLevel="1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Y27" s="155"/>
      <c r="AC27" s="159"/>
    </row>
    <row r="28" spans="1:97" hidden="1" outlineLevel="1" x14ac:dyDescent="0.2"/>
    <row r="29" spans="1:97" collapsed="1" x14ac:dyDescent="0.2"/>
    <row r="32" spans="1:97" x14ac:dyDescent="0.2"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</row>
    <row r="33" spans="49:62" x14ac:dyDescent="0.2"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</row>
    <row r="34" spans="49:62" x14ac:dyDescent="0.2"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</row>
    <row r="35" spans="49:62" x14ac:dyDescent="0.2"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</row>
    <row r="36" spans="49:62" x14ac:dyDescent="0.2"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</row>
    <row r="37" spans="49:62" x14ac:dyDescent="0.2"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</row>
    <row r="38" spans="49:62" x14ac:dyDescent="0.2"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</row>
    <row r="39" spans="49:62" x14ac:dyDescent="0.2"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</row>
    <row r="40" spans="49:62" x14ac:dyDescent="0.2"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</row>
    <row r="41" spans="49:62" x14ac:dyDescent="0.2"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</row>
  </sheetData>
  <phoneticPr fontId="7" type="noConversion"/>
  <printOptions horizontalCentered="1"/>
  <pageMargins left="0.25" right="0.25" top="0.5" bottom="0.5" header="0.25" footer="0.25"/>
  <pageSetup scale="75" fitToWidth="4" orientation="landscape" r:id="rId1"/>
  <headerFooter alignWithMargins="0"/>
  <colBreaks count="3" manualBreakCount="3">
    <brk id="77" min="8" max="18" man="1"/>
    <brk id="84" min="8" max="18" man="1"/>
    <brk id="91" min="8" max="1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35"/>
    <pageSetUpPr autoPageBreaks="0" fitToPage="1"/>
  </sheetPr>
  <dimension ref="A1:F15"/>
  <sheetViews>
    <sheetView view="pageBreakPreview" zoomScale="75" zoomScaleNormal="75" workbookViewId="0">
      <selection activeCell="C23" sqref="C23"/>
    </sheetView>
  </sheetViews>
  <sheetFormatPr defaultRowHeight="12.75" x14ac:dyDescent="0.2"/>
  <cols>
    <col min="1" max="1" width="9.140625" style="237"/>
    <col min="2" max="2" width="9.5703125" style="236" customWidth="1"/>
    <col min="3" max="3" width="38.5703125" style="237" customWidth="1"/>
    <col min="4" max="4" width="15" style="237" customWidth="1"/>
    <col min="5" max="5" width="34.28515625" style="237" customWidth="1"/>
    <col min="6" max="6" width="23.28515625" style="237" bestFit="1" customWidth="1"/>
    <col min="7" max="8" width="9.28515625" style="237" customWidth="1"/>
    <col min="9" max="9" width="9.7109375" style="237" bestFit="1" customWidth="1"/>
    <col min="10" max="10" width="9.5703125" style="237" customWidth="1"/>
    <col min="11" max="62" width="9.140625" style="237"/>
    <col min="63" max="63" width="16.140625" style="237" customWidth="1"/>
    <col min="64" max="64" width="24.140625" style="237" customWidth="1"/>
    <col min="65" max="16384" width="9.140625" style="237"/>
  </cols>
  <sheetData>
    <row r="1" spans="1:6" ht="20.25" x14ac:dyDescent="0.3">
      <c r="A1" s="235" t="s">
        <v>256</v>
      </c>
      <c r="E1" s="238" t="s">
        <v>319</v>
      </c>
    </row>
    <row r="2" spans="1:6" ht="20.25" x14ac:dyDescent="0.3">
      <c r="A2" s="235" t="s">
        <v>257</v>
      </c>
      <c r="D2" s="238" t="s">
        <v>277</v>
      </c>
      <c r="E2" s="239">
        <v>40999</v>
      </c>
    </row>
    <row r="3" spans="1:6" x14ac:dyDescent="0.2">
      <c r="A3" s="237" t="s">
        <v>258</v>
      </c>
      <c r="D3" s="238" t="s">
        <v>64</v>
      </c>
      <c r="E3" s="240">
        <v>7.0000000000000007E-2</v>
      </c>
    </row>
    <row r="4" spans="1:6" ht="40.5" customHeight="1" x14ac:dyDescent="0.2"/>
    <row r="5" spans="1:6" x14ac:dyDescent="0.2">
      <c r="A5" s="241" t="s">
        <v>259</v>
      </c>
      <c r="B5" s="236" t="s">
        <v>271</v>
      </c>
      <c r="D5" s="241" t="s">
        <v>74</v>
      </c>
      <c r="E5" s="241" t="s">
        <v>260</v>
      </c>
    </row>
    <row r="6" spans="1:6" ht="31.5" customHeight="1" x14ac:dyDescent="0.2">
      <c r="A6" s="242">
        <v>1</v>
      </c>
      <c r="B6" s="243" t="s">
        <v>299</v>
      </c>
      <c r="C6" s="244" t="s">
        <v>52</v>
      </c>
      <c r="D6" s="245">
        <v>7344115.0835759714</v>
      </c>
      <c r="E6" s="246" t="s">
        <v>320</v>
      </c>
    </row>
    <row r="7" spans="1:6" ht="25.5" customHeight="1" x14ac:dyDescent="0.2">
      <c r="A7" s="242">
        <f t="shared" ref="A7:A15" si="0">A6+1</f>
        <v>2</v>
      </c>
      <c r="B7" s="247">
        <v>41153</v>
      </c>
      <c r="C7" s="244" t="s">
        <v>261</v>
      </c>
      <c r="D7" s="245">
        <v>12189373.354555106</v>
      </c>
      <c r="E7" s="246" t="s">
        <v>321</v>
      </c>
    </row>
    <row r="8" spans="1:6" ht="25.5" customHeight="1" x14ac:dyDescent="0.2">
      <c r="A8" s="242">
        <f t="shared" si="0"/>
        <v>3</v>
      </c>
      <c r="B8" s="247">
        <v>41153</v>
      </c>
      <c r="C8" s="244" t="s">
        <v>278</v>
      </c>
      <c r="D8" s="248">
        <v>11147.402454979358</v>
      </c>
      <c r="E8" s="246" t="s">
        <v>322</v>
      </c>
    </row>
    <row r="9" spans="1:6" ht="25.5" customHeight="1" x14ac:dyDescent="0.2">
      <c r="A9" s="242">
        <f t="shared" si="0"/>
        <v>4</v>
      </c>
      <c r="B9" s="247">
        <v>41518</v>
      </c>
      <c r="C9" s="244" t="s">
        <v>272</v>
      </c>
      <c r="D9" s="249">
        <f>SUM(D6:D8)</f>
        <v>19544635.840586059</v>
      </c>
      <c r="E9" s="242" t="s">
        <v>303</v>
      </c>
    </row>
    <row r="10" spans="1:6" ht="25.5" customHeight="1" x14ac:dyDescent="0.2">
      <c r="A10" s="242">
        <f t="shared" si="0"/>
        <v>5</v>
      </c>
      <c r="B10" s="243" t="s">
        <v>299</v>
      </c>
      <c r="C10" s="244" t="s">
        <v>270</v>
      </c>
      <c r="D10" s="250">
        <v>43004050.368703</v>
      </c>
      <c r="E10" s="242"/>
    </row>
    <row r="11" spans="1:6" ht="25.5" customHeight="1" x14ac:dyDescent="0.2">
      <c r="A11" s="242">
        <f t="shared" si="0"/>
        <v>6</v>
      </c>
      <c r="B11" s="242"/>
      <c r="C11" s="251" t="s">
        <v>265</v>
      </c>
      <c r="D11" s="252">
        <f>ROUND(D9/(D10*1000),6)</f>
        <v>4.5399999999999998E-4</v>
      </c>
      <c r="E11" s="253" t="s">
        <v>293</v>
      </c>
      <c r="F11" s="254"/>
    </row>
    <row r="12" spans="1:6" ht="25.5" customHeight="1" x14ac:dyDescent="0.2">
      <c r="A12" s="242">
        <f t="shared" si="0"/>
        <v>7</v>
      </c>
      <c r="B12" s="242"/>
      <c r="C12" s="251" t="s">
        <v>266</v>
      </c>
      <c r="D12" s="252">
        <f>ROUND(D11*(1+$E$3),6)</f>
        <v>4.86E-4</v>
      </c>
      <c r="E12" s="236" t="s">
        <v>264</v>
      </c>
    </row>
    <row r="13" spans="1:6" ht="25.5" customHeight="1" x14ac:dyDescent="0.2">
      <c r="A13" s="242">
        <f t="shared" si="0"/>
        <v>8</v>
      </c>
      <c r="B13" s="242"/>
      <c r="C13" s="251" t="s">
        <v>313</v>
      </c>
      <c r="D13" s="255">
        <v>5.8E-5</v>
      </c>
      <c r="E13" s="236"/>
    </row>
    <row r="14" spans="1:6" ht="25.5" customHeight="1" x14ac:dyDescent="0.2">
      <c r="A14" s="242">
        <f t="shared" si="0"/>
        <v>9</v>
      </c>
      <c r="B14" s="242"/>
      <c r="C14" s="237" t="s">
        <v>308</v>
      </c>
      <c r="D14" s="256">
        <f>D11-D13</f>
        <v>3.9599999999999998E-4</v>
      </c>
      <c r="E14" s="236" t="s">
        <v>304</v>
      </c>
    </row>
    <row r="15" spans="1:6" ht="25.5" customHeight="1" x14ac:dyDescent="0.2">
      <c r="A15" s="242">
        <f t="shared" si="0"/>
        <v>10</v>
      </c>
      <c r="B15" s="242"/>
      <c r="C15" s="237" t="s">
        <v>302</v>
      </c>
      <c r="D15" s="257">
        <f>D14*D10*1000</f>
        <v>17029603.946006387</v>
      </c>
      <c r="E15" s="236" t="s">
        <v>305</v>
      </c>
    </row>
  </sheetData>
  <printOptions horizontalCentered="1"/>
  <pageMargins left="0.5" right="0.5" top="1.31" bottom="0.5" header="0.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5"/>
  </sheetPr>
  <dimension ref="A1"/>
  <sheetViews>
    <sheetView workbookViewId="0">
      <selection activeCell="B31" sqref="B31"/>
    </sheetView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A26"/>
  <sheetViews>
    <sheetView view="pageBreakPreview" zoomScaleNormal="75" workbookViewId="0">
      <selection activeCell="C23" sqref="C23"/>
    </sheetView>
  </sheetViews>
  <sheetFormatPr defaultRowHeight="12.75" outlineLevelCol="1" x14ac:dyDescent="0.2"/>
  <cols>
    <col min="1" max="1" width="3.5703125" customWidth="1"/>
    <col min="2" max="2" width="3.7109375" customWidth="1"/>
    <col min="3" max="3" width="3.28515625" customWidth="1"/>
    <col min="6" max="6" width="10.42578125" customWidth="1"/>
    <col min="7" max="7" width="10.7109375" customWidth="1"/>
    <col min="8" max="8" width="10.5703125" customWidth="1"/>
    <col min="9" max="9" width="11.85546875" customWidth="1"/>
    <col min="10" max="10" width="15" customWidth="1"/>
    <col min="15" max="18" width="9.140625" outlineLevel="1"/>
    <col min="19" max="22" width="9.28515625" bestFit="1" customWidth="1" outlineLevel="1"/>
  </cols>
  <sheetData>
    <row r="1" spans="1:27" ht="18" x14ac:dyDescent="0.25">
      <c r="A1" s="41" t="s">
        <v>256</v>
      </c>
      <c r="L1" s="33" t="s">
        <v>120</v>
      </c>
    </row>
    <row r="2" spans="1:27" ht="18" x14ac:dyDescent="0.25">
      <c r="A2" s="41" t="s">
        <v>71</v>
      </c>
    </row>
    <row r="4" spans="1:27" x14ac:dyDescent="0.2">
      <c r="F4" s="23"/>
      <c r="G4" s="23"/>
      <c r="H4" s="23"/>
      <c r="I4" s="23" t="s">
        <v>0</v>
      </c>
      <c r="J4" s="23" t="s">
        <v>6</v>
      </c>
      <c r="S4" s="32">
        <v>2</v>
      </c>
      <c r="T4" t="s">
        <v>75</v>
      </c>
    </row>
    <row r="5" spans="1:27" x14ac:dyDescent="0.2">
      <c r="F5" s="23"/>
      <c r="G5" s="23"/>
      <c r="H5" s="23" t="s">
        <v>7</v>
      </c>
      <c r="I5" s="23" t="s">
        <v>8</v>
      </c>
      <c r="J5" s="23" t="s">
        <v>7</v>
      </c>
      <c r="L5" s="23" t="s">
        <v>9</v>
      </c>
    </row>
    <row r="6" spans="1:27" x14ac:dyDescent="0.2">
      <c r="F6" s="24" t="s">
        <v>10</v>
      </c>
      <c r="G6" s="24" t="s">
        <v>11</v>
      </c>
      <c r="H6" s="24" t="s">
        <v>11</v>
      </c>
      <c r="I6" s="24" t="s">
        <v>12</v>
      </c>
      <c r="J6" s="24" t="s">
        <v>11</v>
      </c>
      <c r="L6" s="24" t="s">
        <v>13</v>
      </c>
      <c r="P6" t="s">
        <v>10</v>
      </c>
      <c r="Q6" t="s">
        <v>11</v>
      </c>
      <c r="S6" t="s">
        <v>10</v>
      </c>
      <c r="T6" t="s">
        <v>11</v>
      </c>
      <c r="U6" t="s">
        <v>10</v>
      </c>
      <c r="V6" t="s">
        <v>11</v>
      </c>
      <c r="Z6" t="s">
        <v>208</v>
      </c>
    </row>
    <row r="7" spans="1:27" x14ac:dyDescent="0.2">
      <c r="B7" t="s">
        <v>14</v>
      </c>
      <c r="F7" s="25">
        <f>INDEX(($S$7:$T$11,$U$7:$V$11),$R7,1,$S$4)</f>
        <v>0.50643400000000005</v>
      </c>
      <c r="G7" s="25">
        <f>INDEX(($S$7:$T$11,$U$7:$V$11),$R7,2,$S$4)</f>
        <v>6.1899999999999997E-2</v>
      </c>
      <c r="H7" s="25">
        <f>F7*G7</f>
        <v>3.1348264600000002E-2</v>
      </c>
      <c r="I7" s="26">
        <v>1</v>
      </c>
      <c r="J7" s="25">
        <f>H7*I7</f>
        <v>3.1348264600000002E-2</v>
      </c>
      <c r="P7">
        <v>0.50643400000000005</v>
      </c>
      <c r="Q7">
        <v>6.1899999999999997E-2</v>
      </c>
      <c r="R7">
        <v>1</v>
      </c>
      <c r="S7" s="123">
        <v>0.46864278718673519</v>
      </c>
      <c r="T7" s="123">
        <v>6.1844999999999997E-2</v>
      </c>
      <c r="U7" s="123">
        <v>0.50643400000000005</v>
      </c>
      <c r="V7" s="123">
        <v>6.1899999999999997E-2</v>
      </c>
      <c r="Z7">
        <v>0.46864278718673519</v>
      </c>
      <c r="AA7">
        <v>6.1844999999999997E-2</v>
      </c>
    </row>
    <row r="8" spans="1:27" x14ac:dyDescent="0.2">
      <c r="B8" t="s">
        <v>15</v>
      </c>
      <c r="F8" s="27">
        <f>INDEX(($S$7:$T$11,$U$7:$V$11),$R8,1,$S$4)</f>
        <v>6.8310000000000003E-3</v>
      </c>
      <c r="G8" s="25">
        <f>INDEX(($S$7:$T$11,$U$7:$V$11),$R8,2,$S$4)</f>
        <v>2.9399999999999999E-2</v>
      </c>
      <c r="H8" s="27">
        <f>F8*G8</f>
        <v>2.008314E-4</v>
      </c>
      <c r="I8" s="26">
        <v>1</v>
      </c>
      <c r="J8" s="27">
        <f>H8*I8</f>
        <v>2.008314E-4</v>
      </c>
      <c r="P8">
        <v>6.8310000000000003E-3</v>
      </c>
      <c r="Q8">
        <v>2.9399999999999999E-2</v>
      </c>
      <c r="R8">
        <f>R7+1</f>
        <v>2</v>
      </c>
      <c r="S8" s="123">
        <v>1.0010339082576477E-2</v>
      </c>
      <c r="T8" s="123">
        <v>2.3400000000000001E-2</v>
      </c>
      <c r="U8" s="123">
        <v>6.8310000000000003E-3</v>
      </c>
      <c r="V8" s="123">
        <v>2.9399999999999999E-2</v>
      </c>
      <c r="Z8">
        <v>1.0010339082576477E-2</v>
      </c>
      <c r="AA8">
        <v>2.3400000000000001E-2</v>
      </c>
    </row>
    <row r="9" spans="1:27" x14ac:dyDescent="0.2">
      <c r="C9" t="s">
        <v>16</v>
      </c>
      <c r="F9" s="25">
        <f>F7+F8</f>
        <v>0.51326500000000008</v>
      </c>
      <c r="G9" s="25"/>
      <c r="H9" s="25">
        <f>H7+H8</f>
        <v>3.1549095999999999E-2</v>
      </c>
      <c r="I9" s="26"/>
      <c r="J9" s="25">
        <f>J7+J8</f>
        <v>3.1549095999999999E-2</v>
      </c>
      <c r="L9" s="142">
        <f>H9*(1-0.41084)</f>
        <v>1.8587465399360001E-2</v>
      </c>
      <c r="P9">
        <v>0.51326500000000008</v>
      </c>
      <c r="R9">
        <f>R8+1</f>
        <v>3</v>
      </c>
      <c r="S9" s="123">
        <v>0.47865312626931167</v>
      </c>
      <c r="T9" s="123"/>
      <c r="U9" s="123">
        <v>0.51326500000000008</v>
      </c>
      <c r="V9" s="123"/>
      <c r="Z9">
        <v>0.47865312626931167</v>
      </c>
    </row>
    <row r="10" spans="1:27" x14ac:dyDescent="0.2">
      <c r="B10" t="s">
        <v>17</v>
      </c>
      <c r="F10" s="25">
        <f>INDEX(($S$7:$T$11,$U$7:$V$11),$R10,1,$S$4)</f>
        <v>1.2708000000000001E-2</v>
      </c>
      <c r="G10" s="25">
        <f>INDEX(($S$7:$T$11,$U$7:$V$11),$R10,2,$S$4)</f>
        <v>5.0299999999999997E-2</v>
      </c>
      <c r="H10" s="25">
        <f>F10*G10</f>
        <v>6.3921240000000003E-4</v>
      </c>
      <c r="I10" s="26">
        <f>I11</f>
        <v>1.69733</v>
      </c>
      <c r="J10" s="25">
        <f>H10*I10</f>
        <v>1.084954382892E-3</v>
      </c>
      <c r="L10" s="28">
        <f>H10</f>
        <v>6.3921240000000003E-4</v>
      </c>
      <c r="P10">
        <v>1.2708000000000001E-2</v>
      </c>
      <c r="Q10">
        <v>5.0299999999999997E-2</v>
      </c>
      <c r="R10">
        <f>R9+1</f>
        <v>4</v>
      </c>
      <c r="S10" s="123">
        <v>9.3573125398384825E-3</v>
      </c>
      <c r="T10" s="123">
        <v>5.0296E-2</v>
      </c>
      <c r="U10" s="123">
        <v>1.2708000000000001E-2</v>
      </c>
      <c r="V10" s="123">
        <v>5.0299999999999997E-2</v>
      </c>
      <c r="Z10">
        <v>9.3573125398384825E-3</v>
      </c>
      <c r="AA10">
        <v>5.0296E-2</v>
      </c>
    </row>
    <row r="11" spans="1:27" x14ac:dyDescent="0.2">
      <c r="B11" t="s">
        <v>18</v>
      </c>
      <c r="F11" s="27">
        <f>INDEX(($S$7:$T$11,$U$7:$V$11),$R11,1,$S$4)</f>
        <v>0.47402699999999998</v>
      </c>
      <c r="G11" s="5">
        <f>INDEX(($S$7:$T$11,$U$7:$V$11),$R11,2,$S$4)</f>
        <v>9.7500000000000003E-2</v>
      </c>
      <c r="H11" s="27">
        <f>F11*G11</f>
        <v>4.6217632500000001E-2</v>
      </c>
      <c r="I11" s="26">
        <f>ROUND(1/(1-E16),5)</f>
        <v>1.69733</v>
      </c>
      <c r="J11" s="27">
        <f>H11*I11</f>
        <v>7.8446574171224998E-2</v>
      </c>
      <c r="L11" s="29">
        <f>H11</f>
        <v>4.6217632500000001E-2</v>
      </c>
      <c r="O11" s="28">
        <f>P11-F11</f>
        <v>0</v>
      </c>
      <c r="P11">
        <v>0.47402699999999998</v>
      </c>
      <c r="Q11">
        <v>0.1</v>
      </c>
      <c r="R11">
        <f>R10+1</f>
        <v>5</v>
      </c>
      <c r="S11" s="123">
        <v>0.51198956119084982</v>
      </c>
      <c r="T11" s="123">
        <v>0.10299999999999999</v>
      </c>
      <c r="U11" s="123">
        <v>0.47402699999999998</v>
      </c>
      <c r="V11" s="123">
        <v>9.7500000000000003E-2</v>
      </c>
      <c r="Z11">
        <v>0.51198956119084982</v>
      </c>
      <c r="AA11">
        <v>0.10299999999999999</v>
      </c>
    </row>
    <row r="12" spans="1:27" x14ac:dyDescent="0.2">
      <c r="C12" t="s">
        <v>3</v>
      </c>
      <c r="F12" s="25">
        <f>F9+F10+F11</f>
        <v>1</v>
      </c>
      <c r="G12" s="25"/>
      <c r="H12" s="25">
        <f>H9+H10+H11</f>
        <v>7.8405940899999998E-2</v>
      </c>
      <c r="J12" s="25">
        <f>ROUND(J9+J10+J11,4)</f>
        <v>0.1111</v>
      </c>
      <c r="L12" s="28">
        <f>L9+L10+L11</f>
        <v>6.5444310299360001E-2</v>
      </c>
      <c r="P12">
        <v>1</v>
      </c>
      <c r="U12">
        <v>1</v>
      </c>
    </row>
    <row r="13" spans="1:27" x14ac:dyDescent="0.2">
      <c r="T13">
        <v>6.1899999999999997E-2</v>
      </c>
    </row>
    <row r="14" spans="1:27" x14ac:dyDescent="0.2">
      <c r="B14" t="s">
        <v>22</v>
      </c>
      <c r="H14" s="43">
        <f>ROUND(H12/12,7)</f>
        <v>6.5338000000000002E-3</v>
      </c>
      <c r="J14" s="123">
        <f>ROUND(J12/12,7)</f>
        <v>9.2583000000000006E-3</v>
      </c>
      <c r="T14">
        <v>2.9399999999999999E-2</v>
      </c>
    </row>
    <row r="15" spans="1:27" x14ac:dyDescent="0.2">
      <c r="J15" s="44"/>
    </row>
    <row r="16" spans="1:27" x14ac:dyDescent="0.2">
      <c r="D16" s="33" t="s">
        <v>19</v>
      </c>
      <c r="E16" s="34">
        <v>0.41083999999999998</v>
      </c>
      <c r="T16">
        <v>5.0299999999999997E-2</v>
      </c>
    </row>
    <row r="17" spans="1:20" x14ac:dyDescent="0.2">
      <c r="J17" s="30"/>
      <c r="T17">
        <v>0.1</v>
      </c>
    </row>
    <row r="20" spans="1:20" x14ac:dyDescent="0.2">
      <c r="A20" s="88"/>
    </row>
    <row r="21" spans="1:20" x14ac:dyDescent="0.2">
      <c r="D21" s="33"/>
      <c r="E21" s="34"/>
    </row>
    <row r="23" spans="1:20" x14ac:dyDescent="0.2">
      <c r="J23" s="38"/>
    </row>
    <row r="24" spans="1:20" x14ac:dyDescent="0.2">
      <c r="J24" s="28"/>
    </row>
    <row r="25" spans="1:20" x14ac:dyDescent="0.2">
      <c r="J25" s="30"/>
    </row>
    <row r="26" spans="1:20" x14ac:dyDescent="0.2">
      <c r="J26" s="30"/>
    </row>
  </sheetData>
  <customSheetViews>
    <customSheetView guid="{76352FE9-FF82-4643-A06A-7C1C1C8B95E5}" scale="75" printArea="1" showRuler="0">
      <pageMargins left="0.76" right="0.75" top="1" bottom="1" header="0.5" footer="0.5"/>
      <pageSetup orientation="landscape" r:id="rId1"/>
      <headerFooter alignWithMargins="0"/>
    </customSheetView>
    <customSheetView guid="{908D5E16-B5D7-475E-AAA1-34F9C0485A59}" scale="75" printArea="1" hiddenColumns="1" showRuler="0">
      <pageMargins left="0.76" right="0.75" top="1" bottom="1" header="0.5" footer="0.5"/>
      <pageSetup orientation="landscape" r:id="rId2"/>
      <headerFooter alignWithMargins="0"/>
    </customSheetView>
  </customSheetViews>
  <phoneticPr fontId="7" type="noConversion"/>
  <pageMargins left="0.76" right="0.75" top="1" bottom="1" header="0.5" footer="0.5"/>
  <pageSetup orientation="landscape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 fitToPage="1"/>
  </sheetPr>
  <dimension ref="A1:F16"/>
  <sheetViews>
    <sheetView zoomScale="75" workbookViewId="0">
      <selection activeCell="D13" sqref="D13"/>
    </sheetView>
  </sheetViews>
  <sheetFormatPr defaultRowHeight="12.75" x14ac:dyDescent="0.2"/>
  <cols>
    <col min="2" max="2" width="9.5703125" style="15" customWidth="1"/>
    <col min="3" max="3" width="52.140625" bestFit="1" customWidth="1"/>
    <col min="4" max="4" width="15" customWidth="1"/>
    <col min="5" max="5" width="28.5703125" bestFit="1" customWidth="1"/>
    <col min="6" max="6" width="30.42578125" customWidth="1"/>
    <col min="7" max="8" width="9.28515625" customWidth="1"/>
    <col min="9" max="9" width="9.7109375" bestFit="1" customWidth="1"/>
    <col min="10" max="10" width="9.5703125" customWidth="1"/>
  </cols>
  <sheetData>
    <row r="1" spans="1:6" ht="20.25" x14ac:dyDescent="0.3">
      <c r="A1" s="75" t="s">
        <v>256</v>
      </c>
      <c r="F1" s="33" t="s">
        <v>287</v>
      </c>
    </row>
    <row r="2" spans="1:6" ht="20.25" x14ac:dyDescent="0.3">
      <c r="A2" s="75" t="s">
        <v>257</v>
      </c>
      <c r="D2" s="33" t="s">
        <v>277</v>
      </c>
      <c r="E2" s="164">
        <v>40178</v>
      </c>
    </row>
    <row r="3" spans="1:6" x14ac:dyDescent="0.2">
      <c r="A3" t="s">
        <v>258</v>
      </c>
      <c r="D3" s="33" t="s">
        <v>64</v>
      </c>
      <c r="E3" s="165">
        <v>7.0000000000000007E-2</v>
      </c>
    </row>
    <row r="4" spans="1:6" ht="40.5" customHeight="1" x14ac:dyDescent="0.2"/>
    <row r="5" spans="1:6" x14ac:dyDescent="0.2">
      <c r="A5" s="128" t="s">
        <v>259</v>
      </c>
      <c r="B5" s="15" t="s">
        <v>271</v>
      </c>
      <c r="D5" s="128" t="s">
        <v>74</v>
      </c>
      <c r="E5" s="128" t="s">
        <v>260</v>
      </c>
    </row>
    <row r="6" spans="1:6" ht="25.5" customHeight="1" x14ac:dyDescent="0.2">
      <c r="A6" s="166">
        <v>1</v>
      </c>
      <c r="B6" s="171" t="s">
        <v>288</v>
      </c>
      <c r="C6" s="81" t="s">
        <v>52</v>
      </c>
      <c r="D6" s="180">
        <v>767482.39108100021</v>
      </c>
      <c r="E6" s="54" t="s">
        <v>289</v>
      </c>
    </row>
    <row r="7" spans="1:6" ht="25.5" customHeight="1" x14ac:dyDescent="0.2">
      <c r="A7" s="166">
        <f t="shared" ref="A7:A16" si="0">A6+1</f>
        <v>2</v>
      </c>
      <c r="B7" s="172">
        <v>40269</v>
      </c>
      <c r="C7" s="81" t="s">
        <v>261</v>
      </c>
      <c r="D7" s="180">
        <v>943726.1902379801</v>
      </c>
      <c r="E7" s="54" t="s">
        <v>290</v>
      </c>
    </row>
    <row r="8" spans="1:6" ht="25.5" customHeight="1" x14ac:dyDescent="0.2">
      <c r="A8" s="166">
        <f t="shared" si="0"/>
        <v>3</v>
      </c>
      <c r="B8" s="172">
        <v>40269</v>
      </c>
      <c r="C8" s="81" t="s">
        <v>278</v>
      </c>
      <c r="D8" s="181">
        <v>15504.581204492191</v>
      </c>
      <c r="E8" s="54" t="s">
        <v>291</v>
      </c>
    </row>
    <row r="9" spans="1:6" ht="25.5" customHeight="1" x14ac:dyDescent="0.2">
      <c r="A9" s="166">
        <f t="shared" si="0"/>
        <v>4</v>
      </c>
      <c r="B9" s="172">
        <v>40513</v>
      </c>
      <c r="C9" s="81" t="s">
        <v>272</v>
      </c>
      <c r="D9" s="167">
        <f>SUM(D6:D8)</f>
        <v>1726713.1625234724</v>
      </c>
      <c r="E9" s="166" t="s">
        <v>262</v>
      </c>
    </row>
    <row r="10" spans="1:6" ht="25.5" customHeight="1" x14ac:dyDescent="0.2">
      <c r="A10" s="166">
        <f t="shared" si="0"/>
        <v>5</v>
      </c>
      <c r="B10" s="171" t="s">
        <v>288</v>
      </c>
      <c r="C10" s="81" t="s">
        <v>270</v>
      </c>
      <c r="D10" s="182">
        <v>29602527.526893724</v>
      </c>
      <c r="E10" s="166"/>
    </row>
    <row r="11" spans="1:6" ht="25.5" customHeight="1" x14ac:dyDescent="0.2">
      <c r="A11" s="166">
        <f t="shared" si="0"/>
        <v>6</v>
      </c>
      <c r="B11" s="166"/>
      <c r="C11" s="173" t="s">
        <v>265</v>
      </c>
      <c r="D11" s="168">
        <f>ROUND(D9/(D10*1000),6)</f>
        <v>5.8E-5</v>
      </c>
      <c r="E11" s="169" t="s">
        <v>263</v>
      </c>
    </row>
    <row r="12" spans="1:6" ht="25.5" customHeight="1" x14ac:dyDescent="0.2">
      <c r="A12" s="166">
        <f t="shared" si="0"/>
        <v>7</v>
      </c>
      <c r="B12" s="166"/>
      <c r="C12" s="173" t="s">
        <v>266</v>
      </c>
      <c r="D12" s="168">
        <f>ROUND(D11*(1+$E$3),6)</f>
        <v>6.2000000000000003E-5</v>
      </c>
      <c r="E12" s="166" t="s">
        <v>264</v>
      </c>
    </row>
    <row r="13" spans="1:6" ht="25.5" customHeight="1" x14ac:dyDescent="0.2">
      <c r="A13" s="166">
        <f t="shared" si="0"/>
        <v>8</v>
      </c>
      <c r="B13" s="166"/>
      <c r="C13" s="81" t="s">
        <v>269</v>
      </c>
      <c r="D13" s="183">
        <v>42824998.57837864</v>
      </c>
      <c r="E13" s="166"/>
    </row>
    <row r="14" spans="1:6" ht="25.5" customHeight="1" x14ac:dyDescent="0.2">
      <c r="A14" s="166">
        <f t="shared" si="0"/>
        <v>9</v>
      </c>
      <c r="B14" s="166"/>
      <c r="C14" s="174" t="s">
        <v>268</v>
      </c>
      <c r="D14" s="170">
        <f>D11*$D$13*1000</f>
        <v>2483849.9175459612</v>
      </c>
      <c r="E14" s="169" t="s">
        <v>273</v>
      </c>
    </row>
    <row r="15" spans="1:6" ht="25.5" customHeight="1" x14ac:dyDescent="0.2">
      <c r="A15" s="166">
        <f t="shared" si="0"/>
        <v>10</v>
      </c>
      <c r="B15" s="166"/>
      <c r="C15" s="174" t="s">
        <v>274</v>
      </c>
      <c r="D15" s="170">
        <v>0</v>
      </c>
      <c r="E15" s="169"/>
    </row>
    <row r="16" spans="1:6" ht="25.5" customHeight="1" x14ac:dyDescent="0.2">
      <c r="A16" s="166">
        <f t="shared" si="0"/>
        <v>11</v>
      </c>
      <c r="B16" s="166"/>
      <c r="C16" s="174" t="s">
        <v>275</v>
      </c>
      <c r="D16" s="170">
        <f>D14-D15</f>
        <v>2483849.9175459612</v>
      </c>
      <c r="E16" s="169" t="s">
        <v>276</v>
      </c>
    </row>
  </sheetData>
  <phoneticPr fontId="7" type="noConversion"/>
  <printOptions horizontalCentered="1"/>
  <pageMargins left="0.5" right="0.5" top="1.31" bottom="0.5" header="0.5" footer="0.25"/>
  <pageSetup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IR172"/>
  <sheetViews>
    <sheetView view="pageBreakPreview" zoomScale="75" zoomScaleNormal="75" zoomScaleSheetLayoutView="75" workbookViewId="0">
      <pane xSplit="3" ySplit="1" topLeftCell="HX2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RowHeight="12.75" outlineLevelRow="1" outlineLevelCol="1" x14ac:dyDescent="0.2"/>
  <cols>
    <col min="1" max="1" width="10.42578125" customWidth="1"/>
    <col min="2" max="2" width="40.85546875" customWidth="1"/>
    <col min="3" max="3" width="13.7109375" hidden="1" customWidth="1" outlineLevel="1"/>
    <col min="4" max="4" width="10.7109375" hidden="1" customWidth="1" outlineLevel="1" collapsed="1"/>
    <col min="5" max="15" width="10.7109375" hidden="1" customWidth="1" outlineLevel="1"/>
    <col min="16" max="16" width="12.85546875" hidden="1" customWidth="1" outlineLevel="1"/>
    <col min="17" max="17" width="12" hidden="1" customWidth="1" outlineLevel="1"/>
    <col min="18" max="28" width="10.28515625" hidden="1" customWidth="1" outlineLevel="1"/>
    <col min="29" max="231" width="11.28515625" hidden="1" customWidth="1" outlineLevel="1"/>
    <col min="232" max="232" width="4" customWidth="1" collapsed="1"/>
    <col min="233" max="233" width="14" bestFit="1" customWidth="1"/>
    <col min="234" max="234" width="12.42578125" bestFit="1" customWidth="1"/>
    <col min="235" max="235" width="12.5703125" bestFit="1" customWidth="1"/>
    <col min="236" max="236" width="13" bestFit="1" customWidth="1"/>
    <col min="237" max="238" width="12.85546875" bestFit="1" customWidth="1"/>
    <col min="239" max="239" width="12.7109375" bestFit="1" customWidth="1"/>
    <col min="240" max="241" width="13" bestFit="1" customWidth="1"/>
    <col min="242" max="243" width="12.7109375" bestFit="1" customWidth="1"/>
    <col min="244" max="244" width="13.28515625" bestFit="1" customWidth="1"/>
    <col min="245" max="246" width="12.85546875" bestFit="1" customWidth="1"/>
    <col min="247" max="247" width="11.28515625" bestFit="1" customWidth="1"/>
    <col min="248" max="248" width="11" customWidth="1"/>
    <col min="249" max="249" width="10.85546875" customWidth="1"/>
    <col min="250" max="250" width="11" customWidth="1"/>
    <col min="251" max="251" width="10.5703125" customWidth="1"/>
  </cols>
  <sheetData>
    <row r="1" spans="1:252" s="10" customFormat="1" x14ac:dyDescent="0.2">
      <c r="C1" s="36">
        <v>40087</v>
      </c>
      <c r="D1" s="36">
        <f t="shared" ref="D1:BO1" si="0">EOMONTH(C1,0)+1</f>
        <v>40118</v>
      </c>
      <c r="E1" s="36">
        <f t="shared" si="0"/>
        <v>40148</v>
      </c>
      <c r="F1" s="36">
        <f t="shared" si="0"/>
        <v>40179</v>
      </c>
      <c r="G1" s="36">
        <f t="shared" si="0"/>
        <v>40210</v>
      </c>
      <c r="H1" s="36">
        <f t="shared" si="0"/>
        <v>40238</v>
      </c>
      <c r="I1" s="36">
        <f t="shared" si="0"/>
        <v>40269</v>
      </c>
      <c r="J1" s="36">
        <f t="shared" si="0"/>
        <v>40299</v>
      </c>
      <c r="K1" s="36">
        <f t="shared" si="0"/>
        <v>40330</v>
      </c>
      <c r="L1" s="36">
        <f t="shared" si="0"/>
        <v>40360</v>
      </c>
      <c r="M1" s="36">
        <f t="shared" si="0"/>
        <v>40391</v>
      </c>
      <c r="N1" s="36">
        <f t="shared" si="0"/>
        <v>40422</v>
      </c>
      <c r="O1" s="36">
        <f t="shared" si="0"/>
        <v>40452</v>
      </c>
      <c r="P1" s="36">
        <f t="shared" si="0"/>
        <v>40483</v>
      </c>
      <c r="Q1" s="36">
        <f t="shared" si="0"/>
        <v>40513</v>
      </c>
      <c r="R1" s="36">
        <f t="shared" si="0"/>
        <v>40544</v>
      </c>
      <c r="S1" s="36">
        <f t="shared" si="0"/>
        <v>40575</v>
      </c>
      <c r="T1" s="36">
        <f t="shared" si="0"/>
        <v>40603</v>
      </c>
      <c r="U1" s="36">
        <f t="shared" si="0"/>
        <v>40634</v>
      </c>
      <c r="V1" s="36">
        <f t="shared" si="0"/>
        <v>40664</v>
      </c>
      <c r="W1" s="36">
        <f t="shared" si="0"/>
        <v>40695</v>
      </c>
      <c r="X1" s="36">
        <f t="shared" si="0"/>
        <v>40725</v>
      </c>
      <c r="Y1" s="36">
        <f t="shared" si="0"/>
        <v>40756</v>
      </c>
      <c r="Z1" s="36">
        <f t="shared" si="0"/>
        <v>40787</v>
      </c>
      <c r="AA1" s="36">
        <f t="shared" si="0"/>
        <v>40817</v>
      </c>
      <c r="AB1" s="36">
        <f t="shared" si="0"/>
        <v>40848</v>
      </c>
      <c r="AC1" s="36">
        <f t="shared" si="0"/>
        <v>40878</v>
      </c>
      <c r="AD1" s="36">
        <f t="shared" si="0"/>
        <v>40909</v>
      </c>
      <c r="AE1" s="36">
        <f t="shared" si="0"/>
        <v>40940</v>
      </c>
      <c r="AF1" s="36">
        <f t="shared" si="0"/>
        <v>40969</v>
      </c>
      <c r="AG1" s="36">
        <f t="shared" si="0"/>
        <v>41000</v>
      </c>
      <c r="AH1" s="36">
        <f t="shared" si="0"/>
        <v>41030</v>
      </c>
      <c r="AI1" s="36">
        <f t="shared" si="0"/>
        <v>41061</v>
      </c>
      <c r="AJ1" s="36">
        <f t="shared" si="0"/>
        <v>41091</v>
      </c>
      <c r="AK1" s="36">
        <f t="shared" si="0"/>
        <v>41122</v>
      </c>
      <c r="AL1" s="36">
        <f t="shared" si="0"/>
        <v>41153</v>
      </c>
      <c r="AM1" s="36">
        <f t="shared" si="0"/>
        <v>41183</v>
      </c>
      <c r="AN1" s="36">
        <f t="shared" si="0"/>
        <v>41214</v>
      </c>
      <c r="AO1" s="36">
        <f t="shared" si="0"/>
        <v>41244</v>
      </c>
      <c r="AP1" s="36">
        <f t="shared" si="0"/>
        <v>41275</v>
      </c>
      <c r="AQ1" s="36">
        <f t="shared" si="0"/>
        <v>41306</v>
      </c>
      <c r="AR1" s="36">
        <f t="shared" si="0"/>
        <v>41334</v>
      </c>
      <c r="AS1" s="36">
        <f t="shared" si="0"/>
        <v>41365</v>
      </c>
      <c r="AT1" s="36">
        <f t="shared" si="0"/>
        <v>41395</v>
      </c>
      <c r="AU1" s="36">
        <f t="shared" si="0"/>
        <v>41426</v>
      </c>
      <c r="AV1" s="36">
        <f t="shared" si="0"/>
        <v>41456</v>
      </c>
      <c r="AW1" s="36">
        <f t="shared" si="0"/>
        <v>41487</v>
      </c>
      <c r="AX1" s="36">
        <f t="shared" si="0"/>
        <v>41518</v>
      </c>
      <c r="AY1" s="36">
        <f t="shared" si="0"/>
        <v>41548</v>
      </c>
      <c r="AZ1" s="36">
        <f t="shared" si="0"/>
        <v>41579</v>
      </c>
      <c r="BA1" s="36">
        <f t="shared" si="0"/>
        <v>41609</v>
      </c>
      <c r="BB1" s="36">
        <f t="shared" si="0"/>
        <v>41640</v>
      </c>
      <c r="BC1" s="36">
        <f t="shared" si="0"/>
        <v>41671</v>
      </c>
      <c r="BD1" s="36">
        <f t="shared" si="0"/>
        <v>41699</v>
      </c>
      <c r="BE1" s="36">
        <f t="shared" si="0"/>
        <v>41730</v>
      </c>
      <c r="BF1" s="36">
        <f t="shared" si="0"/>
        <v>41760</v>
      </c>
      <c r="BG1" s="36">
        <f t="shared" si="0"/>
        <v>41791</v>
      </c>
      <c r="BH1" s="36">
        <f t="shared" si="0"/>
        <v>41821</v>
      </c>
      <c r="BI1" s="36">
        <f t="shared" si="0"/>
        <v>41852</v>
      </c>
      <c r="BJ1" s="36">
        <f t="shared" si="0"/>
        <v>41883</v>
      </c>
      <c r="BK1" s="36">
        <f t="shared" si="0"/>
        <v>41913</v>
      </c>
      <c r="BL1" s="36">
        <f t="shared" si="0"/>
        <v>41944</v>
      </c>
      <c r="BM1" s="36">
        <f t="shared" si="0"/>
        <v>41974</v>
      </c>
      <c r="BN1" s="36">
        <f t="shared" si="0"/>
        <v>42005</v>
      </c>
      <c r="BO1" s="36">
        <f t="shared" si="0"/>
        <v>42036</v>
      </c>
      <c r="BP1" s="36">
        <f t="shared" ref="BP1:EA1" si="1">EOMONTH(BO1,0)+1</f>
        <v>42064</v>
      </c>
      <c r="BQ1" s="36">
        <f t="shared" si="1"/>
        <v>42095</v>
      </c>
      <c r="BR1" s="36">
        <f t="shared" si="1"/>
        <v>42125</v>
      </c>
      <c r="BS1" s="36">
        <f t="shared" si="1"/>
        <v>42156</v>
      </c>
      <c r="BT1" s="36">
        <f t="shared" si="1"/>
        <v>42186</v>
      </c>
      <c r="BU1" s="36">
        <f t="shared" si="1"/>
        <v>42217</v>
      </c>
      <c r="BV1" s="36">
        <f t="shared" si="1"/>
        <v>42248</v>
      </c>
      <c r="BW1" s="36">
        <f t="shared" si="1"/>
        <v>42278</v>
      </c>
      <c r="BX1" s="36">
        <f t="shared" si="1"/>
        <v>42309</v>
      </c>
      <c r="BY1" s="36">
        <f t="shared" si="1"/>
        <v>42339</v>
      </c>
      <c r="BZ1" s="36">
        <f t="shared" si="1"/>
        <v>42370</v>
      </c>
      <c r="CA1" s="36">
        <f t="shared" si="1"/>
        <v>42401</v>
      </c>
      <c r="CB1" s="36">
        <f t="shared" si="1"/>
        <v>42430</v>
      </c>
      <c r="CC1" s="36">
        <f t="shared" si="1"/>
        <v>42461</v>
      </c>
      <c r="CD1" s="36">
        <f t="shared" si="1"/>
        <v>42491</v>
      </c>
      <c r="CE1" s="36">
        <f t="shared" si="1"/>
        <v>42522</v>
      </c>
      <c r="CF1" s="36">
        <f t="shared" si="1"/>
        <v>42552</v>
      </c>
      <c r="CG1" s="36">
        <f t="shared" si="1"/>
        <v>42583</v>
      </c>
      <c r="CH1" s="36">
        <f t="shared" si="1"/>
        <v>42614</v>
      </c>
      <c r="CI1" s="36">
        <f t="shared" si="1"/>
        <v>42644</v>
      </c>
      <c r="CJ1" s="36">
        <f t="shared" si="1"/>
        <v>42675</v>
      </c>
      <c r="CK1" s="36">
        <f t="shared" si="1"/>
        <v>42705</v>
      </c>
      <c r="CL1" s="36">
        <f t="shared" si="1"/>
        <v>42736</v>
      </c>
      <c r="CM1" s="36">
        <f t="shared" si="1"/>
        <v>42767</v>
      </c>
      <c r="CN1" s="36">
        <f t="shared" si="1"/>
        <v>42795</v>
      </c>
      <c r="CO1" s="36">
        <f t="shared" si="1"/>
        <v>42826</v>
      </c>
      <c r="CP1" s="36">
        <f t="shared" si="1"/>
        <v>42856</v>
      </c>
      <c r="CQ1" s="36">
        <f t="shared" si="1"/>
        <v>42887</v>
      </c>
      <c r="CR1" s="36">
        <f t="shared" si="1"/>
        <v>42917</v>
      </c>
      <c r="CS1" s="36">
        <f t="shared" si="1"/>
        <v>42948</v>
      </c>
      <c r="CT1" s="36">
        <f t="shared" si="1"/>
        <v>42979</v>
      </c>
      <c r="CU1" s="36">
        <f t="shared" si="1"/>
        <v>43009</v>
      </c>
      <c r="CV1" s="36">
        <f t="shared" si="1"/>
        <v>43040</v>
      </c>
      <c r="CW1" s="36">
        <f t="shared" si="1"/>
        <v>43070</v>
      </c>
      <c r="CX1" s="36">
        <f t="shared" si="1"/>
        <v>43101</v>
      </c>
      <c r="CY1" s="36">
        <f t="shared" si="1"/>
        <v>43132</v>
      </c>
      <c r="CZ1" s="36">
        <f t="shared" si="1"/>
        <v>43160</v>
      </c>
      <c r="DA1" s="36">
        <f t="shared" si="1"/>
        <v>43191</v>
      </c>
      <c r="DB1" s="36">
        <f t="shared" si="1"/>
        <v>43221</v>
      </c>
      <c r="DC1" s="36">
        <f t="shared" si="1"/>
        <v>43252</v>
      </c>
      <c r="DD1" s="36">
        <f t="shared" si="1"/>
        <v>43282</v>
      </c>
      <c r="DE1" s="36">
        <f t="shared" si="1"/>
        <v>43313</v>
      </c>
      <c r="DF1" s="36">
        <f t="shared" si="1"/>
        <v>43344</v>
      </c>
      <c r="DG1" s="36">
        <f t="shared" si="1"/>
        <v>43374</v>
      </c>
      <c r="DH1" s="36">
        <f t="shared" si="1"/>
        <v>43405</v>
      </c>
      <c r="DI1" s="36">
        <f t="shared" si="1"/>
        <v>43435</v>
      </c>
      <c r="DJ1" s="36">
        <f t="shared" si="1"/>
        <v>43466</v>
      </c>
      <c r="DK1" s="36">
        <f t="shared" si="1"/>
        <v>43497</v>
      </c>
      <c r="DL1" s="36">
        <f t="shared" si="1"/>
        <v>43525</v>
      </c>
      <c r="DM1" s="36">
        <f t="shared" si="1"/>
        <v>43556</v>
      </c>
      <c r="DN1" s="36">
        <f t="shared" si="1"/>
        <v>43586</v>
      </c>
      <c r="DO1" s="36">
        <f t="shared" si="1"/>
        <v>43617</v>
      </c>
      <c r="DP1" s="36">
        <f t="shared" si="1"/>
        <v>43647</v>
      </c>
      <c r="DQ1" s="36">
        <f t="shared" si="1"/>
        <v>43678</v>
      </c>
      <c r="DR1" s="36">
        <f t="shared" si="1"/>
        <v>43709</v>
      </c>
      <c r="DS1" s="36">
        <f t="shared" si="1"/>
        <v>43739</v>
      </c>
      <c r="DT1" s="36">
        <f t="shared" si="1"/>
        <v>43770</v>
      </c>
      <c r="DU1" s="36">
        <f t="shared" si="1"/>
        <v>43800</v>
      </c>
      <c r="DV1" s="36">
        <f t="shared" si="1"/>
        <v>43831</v>
      </c>
      <c r="DW1" s="36">
        <f t="shared" si="1"/>
        <v>43862</v>
      </c>
      <c r="DX1" s="36">
        <f t="shared" si="1"/>
        <v>43891</v>
      </c>
      <c r="DY1" s="36">
        <f t="shared" si="1"/>
        <v>43922</v>
      </c>
      <c r="DZ1" s="36">
        <f t="shared" si="1"/>
        <v>43952</v>
      </c>
      <c r="EA1" s="36">
        <f t="shared" si="1"/>
        <v>43983</v>
      </c>
      <c r="EB1" s="36">
        <f t="shared" ref="EB1:GM1" si="2">EOMONTH(EA1,0)+1</f>
        <v>44013</v>
      </c>
      <c r="EC1" s="36">
        <f t="shared" si="2"/>
        <v>44044</v>
      </c>
      <c r="ED1" s="36">
        <f t="shared" si="2"/>
        <v>44075</v>
      </c>
      <c r="EE1" s="36">
        <f t="shared" si="2"/>
        <v>44105</v>
      </c>
      <c r="EF1" s="36">
        <f t="shared" si="2"/>
        <v>44136</v>
      </c>
      <c r="EG1" s="36">
        <f t="shared" si="2"/>
        <v>44166</v>
      </c>
      <c r="EH1" s="36">
        <f t="shared" si="2"/>
        <v>44197</v>
      </c>
      <c r="EI1" s="36">
        <f t="shared" si="2"/>
        <v>44228</v>
      </c>
      <c r="EJ1" s="36">
        <f t="shared" si="2"/>
        <v>44256</v>
      </c>
      <c r="EK1" s="36">
        <f t="shared" si="2"/>
        <v>44287</v>
      </c>
      <c r="EL1" s="36">
        <f t="shared" si="2"/>
        <v>44317</v>
      </c>
      <c r="EM1" s="36">
        <f t="shared" si="2"/>
        <v>44348</v>
      </c>
      <c r="EN1" s="36">
        <f t="shared" si="2"/>
        <v>44378</v>
      </c>
      <c r="EO1" s="36">
        <f t="shared" si="2"/>
        <v>44409</v>
      </c>
      <c r="EP1" s="36">
        <f t="shared" si="2"/>
        <v>44440</v>
      </c>
      <c r="EQ1" s="36">
        <f t="shared" si="2"/>
        <v>44470</v>
      </c>
      <c r="ER1" s="36">
        <f t="shared" si="2"/>
        <v>44501</v>
      </c>
      <c r="ES1" s="36">
        <f t="shared" si="2"/>
        <v>44531</v>
      </c>
      <c r="ET1" s="36">
        <f t="shared" si="2"/>
        <v>44562</v>
      </c>
      <c r="EU1" s="36">
        <f t="shared" si="2"/>
        <v>44593</v>
      </c>
      <c r="EV1" s="36">
        <f t="shared" si="2"/>
        <v>44621</v>
      </c>
      <c r="EW1" s="36">
        <f t="shared" si="2"/>
        <v>44652</v>
      </c>
      <c r="EX1" s="36">
        <f t="shared" si="2"/>
        <v>44682</v>
      </c>
      <c r="EY1" s="36">
        <f t="shared" si="2"/>
        <v>44713</v>
      </c>
      <c r="EZ1" s="36">
        <f t="shared" si="2"/>
        <v>44743</v>
      </c>
      <c r="FA1" s="36">
        <f t="shared" si="2"/>
        <v>44774</v>
      </c>
      <c r="FB1" s="36">
        <f t="shared" si="2"/>
        <v>44805</v>
      </c>
      <c r="FC1" s="36">
        <f t="shared" si="2"/>
        <v>44835</v>
      </c>
      <c r="FD1" s="36">
        <f t="shared" si="2"/>
        <v>44866</v>
      </c>
      <c r="FE1" s="36">
        <f t="shared" si="2"/>
        <v>44896</v>
      </c>
      <c r="FF1" s="36">
        <f t="shared" si="2"/>
        <v>44927</v>
      </c>
      <c r="FG1" s="36">
        <f t="shared" si="2"/>
        <v>44958</v>
      </c>
      <c r="FH1" s="36">
        <f t="shared" si="2"/>
        <v>44986</v>
      </c>
      <c r="FI1" s="36">
        <f t="shared" si="2"/>
        <v>45017</v>
      </c>
      <c r="FJ1" s="36">
        <f t="shared" si="2"/>
        <v>45047</v>
      </c>
      <c r="FK1" s="36">
        <f t="shared" si="2"/>
        <v>45078</v>
      </c>
      <c r="FL1" s="36">
        <f t="shared" si="2"/>
        <v>45108</v>
      </c>
      <c r="FM1" s="36">
        <f t="shared" si="2"/>
        <v>45139</v>
      </c>
      <c r="FN1" s="36">
        <f t="shared" si="2"/>
        <v>45170</v>
      </c>
      <c r="FO1" s="36">
        <f t="shared" si="2"/>
        <v>45200</v>
      </c>
      <c r="FP1" s="36">
        <f t="shared" si="2"/>
        <v>45231</v>
      </c>
      <c r="FQ1" s="36">
        <f t="shared" si="2"/>
        <v>45261</v>
      </c>
      <c r="FR1" s="36">
        <f t="shared" si="2"/>
        <v>45292</v>
      </c>
      <c r="FS1" s="36">
        <f t="shared" si="2"/>
        <v>45323</v>
      </c>
      <c r="FT1" s="36">
        <f t="shared" si="2"/>
        <v>45352</v>
      </c>
      <c r="FU1" s="36">
        <f t="shared" si="2"/>
        <v>45383</v>
      </c>
      <c r="FV1" s="36">
        <f t="shared" si="2"/>
        <v>45413</v>
      </c>
      <c r="FW1" s="36">
        <f t="shared" si="2"/>
        <v>45444</v>
      </c>
      <c r="FX1" s="36">
        <f t="shared" si="2"/>
        <v>45474</v>
      </c>
      <c r="FY1" s="36">
        <f t="shared" si="2"/>
        <v>45505</v>
      </c>
      <c r="FZ1" s="36">
        <f t="shared" si="2"/>
        <v>45536</v>
      </c>
      <c r="GA1" s="36">
        <f t="shared" si="2"/>
        <v>45566</v>
      </c>
      <c r="GB1" s="36">
        <f t="shared" si="2"/>
        <v>45597</v>
      </c>
      <c r="GC1" s="36">
        <f t="shared" si="2"/>
        <v>45627</v>
      </c>
      <c r="GD1" s="36">
        <f t="shared" si="2"/>
        <v>45658</v>
      </c>
      <c r="GE1" s="36">
        <f t="shared" si="2"/>
        <v>45689</v>
      </c>
      <c r="GF1" s="36">
        <f t="shared" si="2"/>
        <v>45717</v>
      </c>
      <c r="GG1" s="36">
        <f t="shared" si="2"/>
        <v>45748</v>
      </c>
      <c r="GH1" s="36">
        <f t="shared" si="2"/>
        <v>45778</v>
      </c>
      <c r="GI1" s="36">
        <f t="shared" si="2"/>
        <v>45809</v>
      </c>
      <c r="GJ1" s="36">
        <f t="shared" si="2"/>
        <v>45839</v>
      </c>
      <c r="GK1" s="36">
        <f t="shared" si="2"/>
        <v>45870</v>
      </c>
      <c r="GL1" s="36">
        <f t="shared" si="2"/>
        <v>45901</v>
      </c>
      <c r="GM1" s="36">
        <f t="shared" si="2"/>
        <v>45931</v>
      </c>
      <c r="GN1" s="36">
        <f t="shared" ref="GN1:HW1" si="3">EOMONTH(GM1,0)+1</f>
        <v>45962</v>
      </c>
      <c r="GO1" s="36">
        <f t="shared" si="3"/>
        <v>45992</v>
      </c>
      <c r="GP1" s="36">
        <f t="shared" si="3"/>
        <v>46023</v>
      </c>
      <c r="GQ1" s="36">
        <f t="shared" si="3"/>
        <v>46054</v>
      </c>
      <c r="GR1" s="36">
        <f t="shared" si="3"/>
        <v>46082</v>
      </c>
      <c r="GS1" s="36">
        <f t="shared" si="3"/>
        <v>46113</v>
      </c>
      <c r="GT1" s="36">
        <f t="shared" si="3"/>
        <v>46143</v>
      </c>
      <c r="GU1" s="36">
        <f t="shared" si="3"/>
        <v>46174</v>
      </c>
      <c r="GV1" s="36">
        <f t="shared" si="3"/>
        <v>46204</v>
      </c>
      <c r="GW1" s="36">
        <f t="shared" si="3"/>
        <v>46235</v>
      </c>
      <c r="GX1" s="36">
        <f t="shared" si="3"/>
        <v>46266</v>
      </c>
      <c r="GY1" s="36">
        <f t="shared" si="3"/>
        <v>46296</v>
      </c>
      <c r="GZ1" s="36">
        <f t="shared" si="3"/>
        <v>46327</v>
      </c>
      <c r="HA1" s="36">
        <f t="shared" si="3"/>
        <v>46357</v>
      </c>
      <c r="HB1" s="36">
        <f t="shared" si="3"/>
        <v>46388</v>
      </c>
      <c r="HC1" s="36">
        <f t="shared" si="3"/>
        <v>46419</v>
      </c>
      <c r="HD1" s="36">
        <f t="shared" si="3"/>
        <v>46447</v>
      </c>
      <c r="HE1" s="36">
        <f t="shared" si="3"/>
        <v>46478</v>
      </c>
      <c r="HF1" s="36">
        <f t="shared" si="3"/>
        <v>46508</v>
      </c>
      <c r="HG1" s="36">
        <f t="shared" si="3"/>
        <v>46539</v>
      </c>
      <c r="HH1" s="36">
        <f t="shared" si="3"/>
        <v>46569</v>
      </c>
      <c r="HI1" s="36">
        <f t="shared" si="3"/>
        <v>46600</v>
      </c>
      <c r="HJ1" s="36">
        <f t="shared" si="3"/>
        <v>46631</v>
      </c>
      <c r="HK1" s="36">
        <f t="shared" si="3"/>
        <v>46661</v>
      </c>
      <c r="HL1" s="36">
        <f t="shared" si="3"/>
        <v>46692</v>
      </c>
      <c r="HM1" s="36">
        <f t="shared" si="3"/>
        <v>46722</v>
      </c>
      <c r="HN1" s="36">
        <f t="shared" si="3"/>
        <v>46753</v>
      </c>
      <c r="HO1" s="36">
        <f t="shared" si="3"/>
        <v>46784</v>
      </c>
      <c r="HP1" s="36">
        <f t="shared" si="3"/>
        <v>46813</v>
      </c>
      <c r="HQ1" s="36">
        <f t="shared" si="3"/>
        <v>46844</v>
      </c>
      <c r="HR1" s="36">
        <f t="shared" si="3"/>
        <v>46874</v>
      </c>
      <c r="HS1" s="36">
        <f t="shared" si="3"/>
        <v>46905</v>
      </c>
      <c r="HT1" s="36">
        <f t="shared" si="3"/>
        <v>46935</v>
      </c>
      <c r="HU1" s="36">
        <f t="shared" si="3"/>
        <v>46966</v>
      </c>
      <c r="HV1" s="36">
        <f t="shared" si="3"/>
        <v>46997</v>
      </c>
      <c r="HW1" s="36">
        <f t="shared" si="3"/>
        <v>47027</v>
      </c>
      <c r="HX1" s="36"/>
      <c r="HY1" s="37">
        <v>2009</v>
      </c>
      <c r="HZ1" s="37">
        <v>2010</v>
      </c>
      <c r="IA1" s="37">
        <v>2011</v>
      </c>
      <c r="IB1" s="37">
        <v>2012</v>
      </c>
      <c r="IC1" s="37">
        <v>2013</v>
      </c>
      <c r="ID1" s="37">
        <v>2014</v>
      </c>
      <c r="IE1" s="37">
        <v>2015</v>
      </c>
      <c r="IF1" s="37">
        <v>2016</v>
      </c>
      <c r="IG1" s="37">
        <v>2017</v>
      </c>
      <c r="IH1" s="37">
        <v>2018</v>
      </c>
      <c r="II1" s="37">
        <v>2019</v>
      </c>
      <c r="IJ1" s="37">
        <v>2020</v>
      </c>
      <c r="IK1" s="37">
        <v>2021</v>
      </c>
      <c r="IL1" s="37">
        <v>2022</v>
      </c>
      <c r="IM1" s="37">
        <v>2023</v>
      </c>
      <c r="IN1" s="37">
        <v>2024</v>
      </c>
      <c r="IO1" s="37">
        <v>2025</v>
      </c>
      <c r="IP1" s="37">
        <v>2026</v>
      </c>
      <c r="IQ1" s="37">
        <v>2027</v>
      </c>
      <c r="IR1" s="37">
        <v>2028</v>
      </c>
    </row>
    <row r="2" spans="1:252" x14ac:dyDescent="0.2">
      <c r="A2" s="35" t="s">
        <v>29</v>
      </c>
      <c r="B2" s="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52" x14ac:dyDescent="0.2">
      <c r="A3" s="35"/>
      <c r="B3" s="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52" x14ac:dyDescent="0.2">
      <c r="B4" s="19" t="s">
        <v>48</v>
      </c>
      <c r="D4" s="8">
        <f>SUMIF(RevReqDetR!$B$11:$B$311,D$1,RevReqDetR!$BF$11:$BF$311)</f>
        <v>323680.610204675</v>
      </c>
      <c r="E4" s="8">
        <f>SUMIF(RevReqDetR!$B$11:$B$311,E$1,RevReqDetR!$BF$11:$BF$311)</f>
        <v>287980.52857674484</v>
      </c>
      <c r="F4" s="8">
        <f>SUMIF(RevReqDetR!$B$11:$B$311,F$1,RevReqDetR!$BF$11:$BF$311)</f>
        <v>474497.26370451029</v>
      </c>
      <c r="G4" s="8">
        <f>SUMIF(RevReqDetR!$B$11:$B$311,G$1,RevReqDetR!$BF$11:$BF$311)</f>
        <v>-36465.398471789318</v>
      </c>
      <c r="H4" s="8">
        <f>SUMIF(RevReqDetR!$B$11:$B$311,H$1,RevReqDetR!$BF$11:$BF$311)</f>
        <v>617758.6312864119</v>
      </c>
      <c r="I4" s="8">
        <f>SUMIF(RevReqDetR!$B$11:$B$311,I$1,RevReqDetR!$BF$11:$BF$311)</f>
        <v>488139.21366200852</v>
      </c>
      <c r="J4" s="8">
        <f>SUMIF(RevReqDetR!$B$11:$B$311,J$1,RevReqDetR!$BF$11:$BF$311)</f>
        <v>516537.72197582998</v>
      </c>
      <c r="K4" s="8">
        <f>SUMIF(RevReqDetR!$B$11:$B$311,K$1,RevReqDetR!$BF$11:$BF$311)</f>
        <v>531906.48221398739</v>
      </c>
      <c r="L4" s="8">
        <f>SUMIF(RevReqDetR!$B$11:$B$311,L$1,RevReqDetR!$BF$11:$BF$311)</f>
        <v>-171931.33550387539</v>
      </c>
      <c r="M4" s="8">
        <f>SUMIF(RevReqDetR!$B$11:$B$311,M$1,RevReqDetR!$BF$11:$BF$311)</f>
        <v>555267.87511668913</v>
      </c>
      <c r="N4" s="8">
        <f>SUMIF(RevReqDetR!$B$11:$B$311,N$1,RevReqDetR!$BF$11:$BF$311)</f>
        <v>559222.14222801966</v>
      </c>
      <c r="O4" s="8">
        <f>SUMIF(RevReqDetR!$B$11:$B$311,O$1,RevReqDetR!$BF$11:$BF$311)</f>
        <v>546898.28582183609</v>
      </c>
      <c r="P4" s="8">
        <f>SUMIF(RevReqDetR!$B$11:$B$311,P$1,RevReqDetR!$BF$11:$BF$311)</f>
        <v>145802.0739002453</v>
      </c>
      <c r="Q4" s="8">
        <f>SUMIF(RevReqDetR!$B$11:$B$311,Q$1,RevReqDetR!$BF$11:$BF$311)</f>
        <v>560721.82462157344</v>
      </c>
      <c r="R4" s="8">
        <f>SUMIF(RevReqDetR!$B$11:$B$311,R$1,RevReqDetR!$BF$11:$BF$311)</f>
        <v>632324.23949785752</v>
      </c>
      <c r="S4" s="8">
        <f>SUMIF(RevReqDetR!$B$11:$B$311,S$1,RevReqDetR!$BF$11:$BF$311)</f>
        <v>580941.7590804135</v>
      </c>
      <c r="T4" s="8">
        <f>SUMIF(RevReqDetR!$B$11:$B$311,T$1,RevReqDetR!$BF$11:$BF$311)</f>
        <v>918269.59389458201</v>
      </c>
      <c r="U4" s="8">
        <f>SUMIF(RevReqDetR!$B$11:$B$311,U$1,RevReqDetR!$BF$11:$BF$311)</f>
        <v>331136.21125323238</v>
      </c>
      <c r="V4" s="8">
        <f>SUMIF(RevReqDetR!$B$11:$B$311,V$1,RevReqDetR!$BF$11:$BF$311)</f>
        <v>683337.60819207132</v>
      </c>
      <c r="W4" s="8">
        <f>SUMIF(RevReqDetR!$B$11:$B$311,W$1,RevReqDetR!$BF$11:$BF$311)</f>
        <v>674260.80763609742</v>
      </c>
      <c r="X4" s="8">
        <f>SUMIF(RevReqDetR!$B$11:$B$311,X$1,RevReqDetR!$BF$11:$BF$311)</f>
        <v>1461928.9795649666</v>
      </c>
      <c r="Y4" s="8">
        <f>SUMIF(RevReqDetR!$B$11:$B$311,Y$1,RevReqDetR!$BF$11:$BF$311)</f>
        <v>959536.03037158668</v>
      </c>
      <c r="Z4" s="8">
        <f>SUMIF(RevReqDetR!$B$11:$B$311,Z$1,RevReqDetR!$BF$11:$BF$311)</f>
        <v>834442.10140032531</v>
      </c>
      <c r="AA4" s="8">
        <f>SUMIF(RevReqDetR!$B$11:$B$311,AA$1,RevReqDetR!$BF$11:$BF$311)</f>
        <v>841484.18237589207</v>
      </c>
      <c r="AB4" s="8">
        <f>SUMIF(RevReqDetR!$B$11:$B$311,AB$1,RevReqDetR!$BF$11:$BF$311)</f>
        <v>3438120.5483792759</v>
      </c>
      <c r="AC4" s="8">
        <f>SUMIF(RevReqDetR!$B$11:$B$311,AC$1,RevReqDetR!$BF$11:$BF$311)</f>
        <v>906441.64564114716</v>
      </c>
      <c r="AD4" s="8">
        <f>SUMIF(RevReqDetR!$B$11:$B$311,AD$1,RevReqDetR!$BF$11:$BF$311)</f>
        <v>859648.43333427655</v>
      </c>
      <c r="AE4" s="8">
        <f>SUMIF(RevReqDetR!$B$11:$B$311,AE$1,RevReqDetR!$BF$11:$BF$311)</f>
        <v>1932153.4099590699</v>
      </c>
      <c r="AF4" s="8">
        <f>SUMIF(RevReqDetR!$B$11:$B$311,AF$1,RevReqDetR!$BF$11:$BF$311)</f>
        <v>1118663.9644082796</v>
      </c>
      <c r="AG4" s="8">
        <f>SUMIF(RevReqDetR!$B$11:$B$311,AG$1,RevReqDetR!$BF$11:$BF$311)</f>
        <v>991367.19463584782</v>
      </c>
      <c r="AH4" s="8">
        <f>SUMIF(RevReqDetR!$B$11:$B$311,AH$1,RevReqDetR!$BF$11:$BF$311)</f>
        <v>2278221.5445214752</v>
      </c>
      <c r="AI4" s="8">
        <f>SUMIF(RevReqDetR!$B$11:$B$311,AI$1,RevReqDetR!$BF$11:$BF$311)</f>
        <v>1067126.9279284091</v>
      </c>
      <c r="AJ4" s="8">
        <f>SUMIF(RevReqDetR!$B$11:$B$311,AJ$1,RevReqDetR!$BF$11:$BF$311)</f>
        <v>2341131.4012234639</v>
      </c>
      <c r="AK4" s="8">
        <f>SUMIF(RevReqDetR!$B$11:$B$311,AK$1,RevReqDetR!$BF$11:$BF$311)</f>
        <v>1140155.6938103635</v>
      </c>
      <c r="AL4" s="8">
        <f>SUMIF(RevReqDetR!$B$11:$B$311,AL$1,RevReqDetR!$BF$11:$BF$311)</f>
        <v>1103138.9226683746</v>
      </c>
      <c r="AM4" s="8">
        <f>SUMIF(RevReqDetR!$B$11:$B$311,AM$1,RevReqDetR!$BF$11:$BF$311)</f>
        <v>3186456.668560259</v>
      </c>
      <c r="AN4" s="8">
        <f>SUMIF(RevReqDetR!$B$11:$B$311,AN$1,RevReqDetR!$BF$11:$BF$311)</f>
        <v>960954.822893715</v>
      </c>
      <c r="AO4" s="8">
        <f>SUMIF(RevReqDetR!$B$11:$B$311,AO$1,RevReqDetR!$BF$11:$BF$311)</f>
        <v>945735.10637154593</v>
      </c>
      <c r="AP4" s="8">
        <f>SUMIF(RevReqDetR!$B$11:$B$311,AP$1,RevReqDetR!$BF$11:$BF$311)</f>
        <v>885436.37951641553</v>
      </c>
      <c r="AQ4" s="8">
        <f>SUMIF(RevReqDetR!$B$11:$B$311,AQ$1,RevReqDetR!$BF$11:$BF$311)</f>
        <v>839353.42357315053</v>
      </c>
      <c r="AR4" s="8">
        <f>SUMIF(RevReqDetR!$B$11:$B$311,AR$1,RevReqDetR!$BF$11:$BF$311)</f>
        <v>1930004.414351206</v>
      </c>
      <c r="AS4" s="8">
        <f>SUMIF(RevReqDetR!$B$11:$B$311,AS$1,RevReqDetR!$BF$11:$BF$311)</f>
        <v>1305897.4854747043</v>
      </c>
      <c r="AT4" s="8">
        <f>SUMIF(RevReqDetR!$B$11:$B$311,AT$1,RevReqDetR!$BF$11:$BF$311)</f>
        <v>1623231.6761743403</v>
      </c>
      <c r="AU4" s="8">
        <f>SUMIF(RevReqDetR!$B$11:$B$311,AU$1,RevReqDetR!$BF$11:$BF$311)</f>
        <v>1457268.4939124943</v>
      </c>
      <c r="AV4" s="8">
        <f>SUMIF(RevReqDetR!$B$11:$B$311,AV$1,RevReqDetR!$BF$11:$BF$311)</f>
        <v>1842582.865759101</v>
      </c>
      <c r="AW4" s="8">
        <f>SUMIF(RevReqDetR!$B$11:$B$311,AW$1,RevReqDetR!$BF$11:$BF$311)</f>
        <v>1448218.1586998894</v>
      </c>
      <c r="AX4" s="8">
        <f>SUMIF(RevReqDetR!$B$11:$B$311,AX$1,RevReqDetR!$BF$11:$BF$311)</f>
        <v>1292753.645122709</v>
      </c>
      <c r="AY4" s="8">
        <f>SUMIF(RevReqDetR!$B$11:$B$311,AY$1,RevReqDetR!$BF$11:$BF$311)</f>
        <v>1770977.0214114301</v>
      </c>
      <c r="AZ4" s="8">
        <f>SUMIF(RevReqDetR!$B$11:$B$311,AZ$1,RevReqDetR!$BF$11:$BF$311)</f>
        <v>1112542.2532863719</v>
      </c>
      <c r="BA4" s="8">
        <f>SUMIF(RevReqDetR!$B$11:$B$311,BA$1,RevReqDetR!$BF$11:$BF$311)</f>
        <v>1243747.8621735794</v>
      </c>
      <c r="BB4" s="8">
        <f>SUMIF(RevReqDetR!$B$11:$B$311,BB$1,RevReqDetR!$BF$11:$BF$311)</f>
        <v>786589.74358328327</v>
      </c>
      <c r="BC4" s="8">
        <f>SUMIF(RevReqDetR!$B$11:$B$311,BC$1,RevReqDetR!$BF$11:$BF$311)</f>
        <v>783934.74437355588</v>
      </c>
      <c r="BD4" s="8">
        <f>SUMIF(RevReqDetR!$B$11:$B$311,BD$1,RevReqDetR!$BF$11:$BF$311)</f>
        <v>820679.8940896783</v>
      </c>
      <c r="BE4" s="8">
        <f>SUMIF(RevReqDetR!$B$11:$B$311,BE$1,RevReqDetR!$BF$11:$BF$311)</f>
        <v>1096529.7839884453</v>
      </c>
      <c r="BF4" s="8">
        <f>SUMIF(RevReqDetR!$B$11:$B$311,BF$1,RevReqDetR!$BF$11:$BF$311)</f>
        <v>1310317.1516584782</v>
      </c>
      <c r="BG4" s="8">
        <f>SUMIF(RevReqDetR!$B$11:$B$311,BG$1,RevReqDetR!$BF$11:$BF$311)</f>
        <v>1392269.2534664962</v>
      </c>
      <c r="BH4" s="8">
        <f>SUMIF(RevReqDetR!$B$11:$B$311,BH$1,RevReqDetR!$BF$11:$BF$311)</f>
        <v>1567299.8820660994</v>
      </c>
      <c r="BI4" s="8">
        <f>SUMIF(RevReqDetR!$B$11:$B$311,BI$1,RevReqDetR!$BF$11:$BF$311)</f>
        <v>1510558.4159045056</v>
      </c>
      <c r="BJ4" s="8">
        <f>SUMIF(RevReqDetR!$B$11:$B$311,BJ$1,RevReqDetR!$BF$11:$BF$311)</f>
        <v>1499734.0525108047</v>
      </c>
      <c r="BK4" s="8">
        <f>SUMIF(RevReqDetR!$B$11:$B$311,BK$1,RevReqDetR!$BF$11:$BF$311)</f>
        <v>1430074.426456877</v>
      </c>
      <c r="BL4" s="8">
        <f>SUMIF(RevReqDetR!$B$11:$B$311,BL$1,RevReqDetR!$BF$11:$BF$311)</f>
        <v>1285242.5596170514</v>
      </c>
      <c r="BM4" s="8">
        <f>SUMIF(RevReqDetR!$B$11:$B$311,BM$1,RevReqDetR!$BF$11:$BF$311)</f>
        <v>1146552.252372921</v>
      </c>
      <c r="BN4" s="8">
        <f>SUMIF(RevReqDetR!$B$11:$B$311,BN$1,RevReqDetR!$BF$11:$BF$311)</f>
        <v>937381.774361777</v>
      </c>
      <c r="BO4" s="8">
        <f>SUMIF(RevReqDetR!$B$11:$B$311,BO$1,RevReqDetR!$BF$11:$BF$311)</f>
        <v>880413.30346662586</v>
      </c>
      <c r="BP4" s="8">
        <f>SUMIF(RevReqDetR!$B$11:$B$311,BP$1,RevReqDetR!$BF$11:$BF$311)</f>
        <v>954927.3486253859</v>
      </c>
      <c r="BQ4" s="8">
        <f>SUMIF(RevReqDetR!$B$11:$B$311,BQ$1,RevReqDetR!$BF$11:$BF$311)</f>
        <v>1058618.4265532917</v>
      </c>
      <c r="BR4" s="8">
        <f>SUMIF(RevReqDetR!$B$11:$B$311,BR$1,RevReqDetR!$BF$11:$BF$311)</f>
        <v>1252612.0189528363</v>
      </c>
      <c r="BS4" s="8">
        <f>SUMIF(RevReqDetR!$B$11:$B$311,BS$1,RevReqDetR!$BF$11:$BF$311)</f>
        <v>1336793.3449037035</v>
      </c>
      <c r="BT4" s="8">
        <f>SUMIF(RevReqDetR!$B$11:$B$311,BT$1,RevReqDetR!$BF$11:$BF$311)</f>
        <v>1490353.1128455638</v>
      </c>
      <c r="BU4" s="8">
        <f>SUMIF(RevReqDetR!$B$11:$B$311,BU$1,RevReqDetR!$BF$11:$BF$311)</f>
        <v>1454636.3357047399</v>
      </c>
      <c r="BV4" s="8">
        <f>SUMIF(RevReqDetR!$B$11:$B$311,BV$1,RevReqDetR!$BF$11:$BF$311)</f>
        <v>1439915.049995651</v>
      </c>
      <c r="BW4" s="8">
        <f>SUMIF(RevReqDetR!$B$11:$B$311,BW$1,RevReqDetR!$BF$11:$BF$311)</f>
        <v>1375352.1422256657</v>
      </c>
      <c r="BX4" s="8">
        <f>SUMIF(RevReqDetR!$B$11:$B$311,BX$1,RevReqDetR!$BF$11:$BF$311)</f>
        <v>1228762.5944710053</v>
      </c>
      <c r="BY4" s="8">
        <f>SUMIF(RevReqDetR!$B$11:$B$311,BY$1,RevReqDetR!$BF$11:$BF$311)</f>
        <v>1085533.0730966935</v>
      </c>
      <c r="BZ4" s="8">
        <f>SUMIF(RevReqDetR!$B$11:$B$311,BZ$1,RevReqDetR!$BF$11:$BF$311)</f>
        <v>882902.07347902167</v>
      </c>
      <c r="CA4" s="8">
        <f>SUMIF(RevReqDetR!$B$11:$B$311,CA$1,RevReqDetR!$BF$11:$BF$311)</f>
        <v>822403.90478660865</v>
      </c>
      <c r="CB4" s="8">
        <f>SUMIF(RevReqDetR!$B$11:$B$311,CB$1,RevReqDetR!$BF$11:$BF$311)</f>
        <v>902534.74781758699</v>
      </c>
      <c r="CC4" s="8">
        <f>SUMIF(RevReqDetR!$B$11:$B$311,CC$1,RevReqDetR!$BF$11:$BF$311)</f>
        <v>1000926.7853729292</v>
      </c>
      <c r="CD4" s="8">
        <f>SUMIF(RevReqDetR!$B$11:$B$311,CD$1,RevReqDetR!$BF$11:$BF$311)</f>
        <v>1191337.0538940132</v>
      </c>
      <c r="CE4" s="8">
        <f>SUMIF(RevReqDetR!$B$11:$B$311,CE$1,RevReqDetR!$BF$11:$BF$311)</f>
        <v>1278636.6084299295</v>
      </c>
      <c r="CF4" s="8">
        <f>SUMIF(RevReqDetR!$B$11:$B$311,CF$1,RevReqDetR!$BF$11:$BF$311)</f>
        <v>1430016.0901059248</v>
      </c>
      <c r="CG4" s="8">
        <f>SUMIF(RevReqDetR!$B$11:$B$311,CG$1,RevReqDetR!$BF$11:$BF$311)</f>
        <v>1392113.5412924583</v>
      </c>
      <c r="CH4" s="8">
        <f>SUMIF(RevReqDetR!$B$11:$B$311,CH$1,RevReqDetR!$BF$11:$BF$311)</f>
        <v>1379425.5868718475</v>
      </c>
      <c r="CI4" s="8">
        <f>SUMIF(RevReqDetR!$B$11:$B$311,CI$1,RevReqDetR!$BF$11:$BF$311)</f>
        <v>1311589.2183868343</v>
      </c>
      <c r="CJ4" s="8">
        <f>SUMIF(RevReqDetR!$B$11:$B$311,CJ$1,RevReqDetR!$BF$11:$BF$311)</f>
        <v>1165444.8543955607</v>
      </c>
      <c r="CK4" s="8">
        <f>SUMIF(RevReqDetR!$B$11:$B$311,CK$1,RevReqDetR!$BF$11:$BF$311)</f>
        <v>1028657.4939572329</v>
      </c>
      <c r="CL4" s="8">
        <f>SUMIF(RevReqDetR!$B$11:$B$311,CL$1,RevReqDetR!$BF$11:$BF$311)</f>
        <v>819920.17324152193</v>
      </c>
      <c r="CM4" s="8">
        <f>SUMIF(RevReqDetR!$B$11:$B$311,CM$1,RevReqDetR!$BF$11:$BF$311)</f>
        <v>763589.17487406591</v>
      </c>
      <c r="CN4" s="8">
        <f>SUMIF(RevReqDetR!$B$11:$B$311,CN$1,RevReqDetR!$BF$11:$BF$311)</f>
        <v>841828.72189894295</v>
      </c>
      <c r="CO4" s="8">
        <f>SUMIF(RevReqDetR!$B$11:$B$311,CO$1,RevReqDetR!$BF$11:$BF$311)</f>
        <v>934882.91877716943</v>
      </c>
      <c r="CP4" s="8">
        <f>SUMIF(RevReqDetR!$B$11:$B$311,CP$1,RevReqDetR!$BF$11:$BF$311)</f>
        <v>1128186.7546578799</v>
      </c>
      <c r="CQ4" s="8">
        <f>SUMIF(RevReqDetR!$B$11:$B$311,CQ$1,RevReqDetR!$BF$11:$BF$311)</f>
        <v>1211450.3007420162</v>
      </c>
      <c r="CR4" s="8">
        <f>SUMIF(RevReqDetR!$B$11:$B$311,CR$1,RevReqDetR!$BF$11:$BF$311)</f>
        <v>1362358.7347807072</v>
      </c>
      <c r="CS4" s="8">
        <f>SUMIF(RevReqDetR!$B$11:$B$311,CS$1,RevReqDetR!$BF$11:$BF$311)</f>
        <v>1325802.1644633617</v>
      </c>
      <c r="CT4" s="8">
        <f>SUMIF(RevReqDetR!$B$11:$B$311,CT$1,RevReqDetR!$BF$11:$BF$311)</f>
        <v>1312066.9269561865</v>
      </c>
      <c r="CU4" s="8">
        <f>SUMIF(RevReqDetR!$B$11:$B$311,CU$1,RevReqDetR!$BF$11:$BF$311)</f>
        <v>1238577.8487547529</v>
      </c>
      <c r="CV4" s="8">
        <f>SUMIF(RevReqDetR!$B$11:$B$311,CV$1,RevReqDetR!$BF$11:$BF$311)</f>
        <v>1100690.6777635086</v>
      </c>
      <c r="CW4" s="8">
        <f>SUMIF(RevReqDetR!$B$11:$B$311,CW$1,RevReqDetR!$BF$11:$BF$311)</f>
        <v>958328.46751711983</v>
      </c>
      <c r="CX4" s="8">
        <f>SUMIF(RevReqDetR!$B$11:$B$311,CX$1,RevReqDetR!$BF$11:$BF$311)</f>
        <v>753951.7659476609</v>
      </c>
      <c r="CY4" s="8">
        <f>SUMIF(RevReqDetR!$B$11:$B$311,CY$1,RevReqDetR!$BF$11:$BF$311)</f>
        <v>696104.79551220895</v>
      </c>
      <c r="CZ4" s="8">
        <f>SUMIF(RevReqDetR!$B$11:$B$311,CZ$1,RevReqDetR!$BF$11:$BF$311)</f>
        <v>774910.10936062341</v>
      </c>
      <c r="DA4" s="8">
        <f>SUMIF(RevReqDetR!$B$11:$B$311,DA$1,RevReqDetR!$BF$11:$BF$311)</f>
        <v>866539.99563968624</v>
      </c>
      <c r="DB4" s="8">
        <f>SUMIF(RevReqDetR!$B$11:$B$311,DB$1,RevReqDetR!$BF$11:$BF$311)</f>
        <v>1057442.6964578433</v>
      </c>
      <c r="DC4" s="8">
        <f>SUMIF(RevReqDetR!$B$11:$B$311,DC$1,RevReqDetR!$BF$11:$BF$311)</f>
        <v>1135970.6820225057</v>
      </c>
      <c r="DD4" s="8">
        <f>SUMIF(RevReqDetR!$B$11:$B$311,DD$1,RevReqDetR!$BF$11:$BF$311)</f>
        <v>1281501.837193585</v>
      </c>
      <c r="DE4" s="8">
        <f>SUMIF(RevReqDetR!$B$11:$B$311,DE$1,RevReqDetR!$BF$11:$BF$311)</f>
        <v>1243489.6817539437</v>
      </c>
      <c r="DF4" s="8">
        <f>SUMIF(RevReqDetR!$B$11:$B$311,DF$1,RevReqDetR!$BF$11:$BF$311)</f>
        <v>1224315.1408449153</v>
      </c>
      <c r="DG4" s="8">
        <f>SUMIF(RevReqDetR!$B$11:$B$311,DG$1,RevReqDetR!$BF$11:$BF$311)</f>
        <v>1154349.3625501099</v>
      </c>
      <c r="DH4" s="8">
        <f>SUMIF(RevReqDetR!$B$11:$B$311,DH$1,RevReqDetR!$BF$11:$BF$311)</f>
        <v>1011808.8150889646</v>
      </c>
      <c r="DI4" s="8">
        <f>SUMIF(RevReqDetR!$B$11:$B$311,DI$1,RevReqDetR!$BF$11:$BF$311)</f>
        <v>875723.19093747728</v>
      </c>
      <c r="DJ4" s="8">
        <f>SUMIF(RevReqDetR!$B$11:$B$311,DJ$1,RevReqDetR!$BF$11:$BF$311)</f>
        <v>676491.81041026302</v>
      </c>
      <c r="DK4" s="8">
        <f>SUMIF(RevReqDetR!$B$11:$B$311,DK$1,RevReqDetR!$BF$11:$BF$311)</f>
        <v>620577.43536506849</v>
      </c>
      <c r="DL4" s="8">
        <f>SUMIF(RevReqDetR!$B$11:$B$311,DL$1,RevReqDetR!$BF$11:$BF$311)</f>
        <v>693031.6926472215</v>
      </c>
      <c r="DM4" s="8">
        <f>SUMIF(RevReqDetR!$B$11:$B$311,DM$1,RevReqDetR!$BF$11:$BF$311)</f>
        <v>781303.90967327869</v>
      </c>
      <c r="DN4" s="8">
        <f>SUMIF(RevReqDetR!$B$11:$B$311,DN$1,RevReqDetR!$BF$11:$BF$311)</f>
        <v>967175.58389200619</v>
      </c>
      <c r="DO4" s="8">
        <f>SUMIF(RevReqDetR!$B$11:$B$311,DO$1,RevReqDetR!$BF$11:$BF$311)</f>
        <v>1043944.1458426708</v>
      </c>
      <c r="DP4" s="8">
        <f>SUMIF(RevReqDetR!$B$11:$B$311,DP$1,RevReqDetR!$BF$11:$BF$311)</f>
        <v>1187888.9337385062</v>
      </c>
      <c r="DQ4" s="8">
        <f>SUMIF(RevReqDetR!$B$11:$B$311,DQ$1,RevReqDetR!$BF$11:$BF$311)</f>
        <v>1150651.6077819052</v>
      </c>
      <c r="DR4" s="8">
        <f>SUMIF(RevReqDetR!$B$11:$B$311,DR$1,RevReqDetR!$BF$11:$BF$311)</f>
        <v>1137394.4709171336</v>
      </c>
      <c r="DS4" s="8">
        <f>SUMIF(RevReqDetR!$B$11:$B$311,DS$1,RevReqDetR!$BF$11:$BF$311)</f>
        <v>1067580.1691615924</v>
      </c>
      <c r="DT4" s="8">
        <f>SUMIF(RevReqDetR!$B$11:$B$311,DT$1,RevReqDetR!$BF$11:$BF$311)</f>
        <v>930822.26414833975</v>
      </c>
      <c r="DU4" s="8">
        <f>SUMIF(RevReqDetR!$B$11:$B$311,DU$1,RevReqDetR!$BF$11:$BF$311)</f>
        <v>793141.54921380756</v>
      </c>
      <c r="DV4" s="8">
        <f>SUMIF(RevReqDetR!$B$11:$B$311,DV$1,RevReqDetR!$BF$11:$BF$311)</f>
        <v>591735.10760901251</v>
      </c>
      <c r="DW4" s="8">
        <f>SUMIF(RevReqDetR!$B$11:$B$311,DW$1,RevReqDetR!$BF$11:$BF$311)</f>
        <v>540535.58624977816</v>
      </c>
      <c r="DX4" s="8">
        <f>SUMIF(RevReqDetR!$B$11:$B$311,DX$1,RevReqDetR!$BF$11:$BF$311)</f>
        <v>609809.70055647905</v>
      </c>
      <c r="DY4" s="8">
        <f>SUMIF(RevReqDetR!$B$11:$B$311,DY$1,RevReqDetR!$BF$11:$BF$311)</f>
        <v>690100.62851698184</v>
      </c>
      <c r="DZ4" s="8">
        <f>SUMIF(RevReqDetR!$B$11:$B$311,DZ$1,RevReqDetR!$BF$11:$BF$311)</f>
        <v>863475.00967595167</v>
      </c>
      <c r="EA4" s="8">
        <f>SUMIF(RevReqDetR!$B$11:$B$311,EA$1,RevReqDetR!$BF$11:$BF$311)</f>
        <v>933330.84554230177</v>
      </c>
      <c r="EB4" s="8">
        <f>SUMIF(RevReqDetR!$B$11:$B$311,EB$1,RevReqDetR!$BF$11:$BF$311)</f>
        <v>1063454.3758899204</v>
      </c>
      <c r="EC4" s="8">
        <f>SUMIF(RevReqDetR!$B$11:$B$311,EC$1,RevReqDetR!$BF$11:$BF$311)</f>
        <v>1017497.9372949273</v>
      </c>
      <c r="ED4" s="8">
        <f>SUMIF(RevReqDetR!$B$11:$B$311,ED$1,RevReqDetR!$BF$11:$BF$311)</f>
        <v>998972.72430566303</v>
      </c>
      <c r="EE4" s="8">
        <f>SUMIF(RevReqDetR!$B$11:$B$311,EE$1,RevReqDetR!$BF$11:$BF$311)</f>
        <v>935791.84685334051</v>
      </c>
      <c r="EF4" s="8">
        <f>SUMIF(RevReqDetR!$B$11:$B$311,EF$1,RevReqDetR!$BF$11:$BF$311)</f>
        <v>799598.69589932007</v>
      </c>
      <c r="EG4" s="8">
        <f>SUMIF(RevReqDetR!$B$11:$B$311,EG$1,RevReqDetR!$BF$11:$BF$311)</f>
        <v>663958.76637271093</v>
      </c>
      <c r="EH4" s="8">
        <f>SUMIF(RevReqDetR!$B$11:$B$311,EH$1,RevReqDetR!$BF$11:$BF$311)</f>
        <v>480636.17813234718</v>
      </c>
      <c r="EI4" s="8">
        <f>SUMIF(RevReqDetR!$B$11:$B$311,EI$1,RevReqDetR!$BF$11:$BF$311)</f>
        <v>430036.4663973499</v>
      </c>
      <c r="EJ4" s="8">
        <f>SUMIF(RevReqDetR!$B$11:$B$311,EJ$1,RevReqDetR!$BF$11:$BF$311)</f>
        <v>491748.06090495735</v>
      </c>
      <c r="EK4" s="8">
        <f>SUMIF(RevReqDetR!$B$11:$B$311,EK$1,RevReqDetR!$BF$11:$BF$311)</f>
        <v>565420.54607732827</v>
      </c>
      <c r="EL4" s="8">
        <f>SUMIF(RevReqDetR!$B$11:$B$311,EL$1,RevReqDetR!$BF$11:$BF$311)</f>
        <v>717211.59503933624</v>
      </c>
      <c r="EM4" s="8">
        <f>SUMIF(RevReqDetR!$B$11:$B$311,EM$1,RevReqDetR!$BF$11:$BF$311)</f>
        <v>763386.5469221262</v>
      </c>
      <c r="EN4" s="8">
        <f>SUMIF(RevReqDetR!$B$11:$B$311,EN$1,RevReqDetR!$BF$11:$BF$311)</f>
        <v>866198.30761791824</v>
      </c>
      <c r="EO4" s="8">
        <f>SUMIF(RevReqDetR!$B$11:$B$311,EO$1,RevReqDetR!$BF$11:$BF$311)</f>
        <v>834849.8352215396</v>
      </c>
      <c r="EP4" s="8">
        <f>SUMIF(RevReqDetR!$B$11:$B$311,EP$1,RevReqDetR!$BF$11:$BF$311)</f>
        <v>739786.62868461723</v>
      </c>
      <c r="EQ4" s="8">
        <f>SUMIF(RevReqDetR!$B$11:$B$311,EQ$1,RevReqDetR!$BF$11:$BF$311)</f>
        <v>636611.30020476086</v>
      </c>
      <c r="ER4" s="8">
        <f>SUMIF(RevReqDetR!$B$11:$B$311,ER$1,RevReqDetR!$BF$11:$BF$311)</f>
        <v>513586.57506717928</v>
      </c>
      <c r="ES4" s="8">
        <f>SUMIF(RevReqDetR!$B$11:$B$311,ES$1,RevReqDetR!$BF$11:$BF$311)</f>
        <v>433441.42035485053</v>
      </c>
      <c r="ET4" s="8">
        <f>SUMIF(RevReqDetR!$B$11:$B$311,ET$1,RevReqDetR!$BF$11:$BF$311)</f>
        <v>312705.36959314451</v>
      </c>
      <c r="EU4" s="8">
        <f>SUMIF(RevReqDetR!$B$11:$B$311,EU$1,RevReqDetR!$BF$11:$BF$311)</f>
        <v>281864.64255348069</v>
      </c>
      <c r="EV4" s="8">
        <f>SUMIF(RevReqDetR!$B$11:$B$311,EV$1,RevReqDetR!$BF$11:$BF$311)</f>
        <v>320061.77626443957</v>
      </c>
      <c r="EW4" s="8">
        <f>SUMIF(RevReqDetR!$B$11:$B$311,EW$1,RevReqDetR!$BF$11:$BF$311)</f>
        <v>366749.55975785421</v>
      </c>
      <c r="EX4" s="8">
        <f>SUMIF(RevReqDetR!$B$11:$B$311,EX$1,RevReqDetR!$BF$11:$BF$311)</f>
        <v>469297.7627671794</v>
      </c>
      <c r="EY4" s="8">
        <f>SUMIF(RevReqDetR!$B$11:$B$311,EY$1,RevReqDetR!$BF$11:$BF$311)</f>
        <v>503282.83056854922</v>
      </c>
      <c r="EZ4" s="8">
        <f>SUMIF(RevReqDetR!$B$11:$B$311,EZ$1,RevReqDetR!$BF$11:$BF$311)</f>
        <v>536760.1183069814</v>
      </c>
      <c r="FA4" s="8">
        <f>SUMIF(RevReqDetR!$B$11:$B$311,FA$1,RevReqDetR!$BF$11:$BF$311)</f>
        <v>504893.26958909701</v>
      </c>
      <c r="FB4" s="8">
        <f>SUMIF(RevReqDetR!$B$11:$B$311,FB$1,RevReqDetR!$BF$11:$BF$311)</f>
        <v>492898.24751238478</v>
      </c>
      <c r="FC4" s="8">
        <f>SUMIF(RevReqDetR!$B$11:$B$311,FC$1,RevReqDetR!$BF$11:$BF$311)</f>
        <v>451366.63468815404</v>
      </c>
      <c r="FD4" s="8">
        <f>SUMIF(RevReqDetR!$B$11:$B$311,FD$1,RevReqDetR!$BF$11:$BF$311)</f>
        <v>388449.2991554687</v>
      </c>
      <c r="FE4" s="8">
        <f>SUMIF(RevReqDetR!$B$11:$B$311,FE$1,RevReqDetR!$BF$11:$BF$311)</f>
        <v>328400.01524861937</v>
      </c>
      <c r="FF4" s="8">
        <f>SUMIF(RevReqDetR!$B$11:$B$311,FF$1,RevReqDetR!$BF$11:$BF$311)</f>
        <v>234992.82546876144</v>
      </c>
      <c r="FG4" s="8">
        <f>SUMIF(RevReqDetR!$B$11:$B$311,FG$1,RevReqDetR!$BF$11:$BF$311)</f>
        <v>210852.92757327692</v>
      </c>
      <c r="FH4" s="8">
        <f>SUMIF(RevReqDetR!$B$11:$B$311,FH$1,RevReqDetR!$BF$11:$BF$311)</f>
        <v>242866.41755135905</v>
      </c>
      <c r="FI4" s="8">
        <f>SUMIF(RevReqDetR!$B$11:$B$311,FI$1,RevReqDetR!$BF$11:$BF$311)</f>
        <v>281918.79450311163</v>
      </c>
      <c r="FJ4" s="8">
        <f>SUMIF(RevReqDetR!$B$11:$B$311,FJ$1,RevReqDetR!$BF$11:$BF$311)</f>
        <v>358643.96501163312</v>
      </c>
      <c r="FK4" s="8">
        <f>SUMIF(RevReqDetR!$B$11:$B$311,FK$1,RevReqDetR!$BF$11:$BF$311)</f>
        <v>391299.24252533173</v>
      </c>
      <c r="FL4" s="8">
        <f>SUMIF(RevReqDetR!$B$11:$B$311,FL$1,RevReqDetR!$BF$11:$BF$311)</f>
        <v>454257.8846029503</v>
      </c>
      <c r="FM4" s="8">
        <f>SUMIF(RevReqDetR!$B$11:$B$311,FM$1,RevReqDetR!$BF$11:$BF$311)</f>
        <v>433744.84079930425</v>
      </c>
      <c r="FN4" s="8">
        <f>SUMIF(RevReqDetR!$B$11:$B$311,FN$1,RevReqDetR!$BF$11:$BF$311)</f>
        <v>417433.63651300286</v>
      </c>
      <c r="FO4" s="8">
        <f>SUMIF(RevReqDetR!$B$11:$B$311,FO$1,RevReqDetR!$BF$11:$BF$311)</f>
        <v>350250.84221925668</v>
      </c>
      <c r="FP4" s="8">
        <f>SUMIF(RevReqDetR!$B$11:$B$311,FP$1,RevReqDetR!$BF$11:$BF$311)</f>
        <v>294095.44398600946</v>
      </c>
      <c r="FQ4" s="8">
        <f>SUMIF(RevReqDetR!$B$11:$B$311,FQ$1,RevReqDetR!$BF$11:$BF$311)</f>
        <v>241540.1202723108</v>
      </c>
      <c r="FR4" s="8">
        <f>SUMIF(RevReqDetR!$B$11:$B$311,FR$1,RevReqDetR!$BF$11:$BF$311)</f>
        <v>165237.65379276185</v>
      </c>
      <c r="FS4" s="8">
        <f>SUMIF(RevReqDetR!$B$11:$B$311,FS$1,RevReqDetR!$BF$11:$BF$311)</f>
        <v>143655.70125450258</v>
      </c>
      <c r="FT4" s="8">
        <f>SUMIF(RevReqDetR!$B$11:$B$311,FT$1,RevReqDetR!$BF$11:$BF$311)</f>
        <v>169784.22058600944</v>
      </c>
      <c r="FU4" s="8">
        <f>SUMIF(RevReqDetR!$B$11:$B$311,FU$1,RevReqDetR!$BF$11:$BF$311)</f>
        <v>201670.52499766389</v>
      </c>
      <c r="FV4" s="8">
        <f>SUMIF(RevReqDetR!$B$11:$B$311,FV$1,RevReqDetR!$BF$11:$BF$311)</f>
        <v>268375.82670518756</v>
      </c>
      <c r="FW4" s="8">
        <f>SUMIF(RevReqDetR!$B$11:$B$311,FW$1,RevReqDetR!$BF$11:$BF$311)</f>
        <v>297970.27105313272</v>
      </c>
      <c r="FX4" s="8">
        <f>SUMIF(RevReqDetR!$B$11:$B$311,FX$1,RevReqDetR!$BF$11:$BF$311)</f>
        <v>311479.2582144803</v>
      </c>
      <c r="FY4" s="8">
        <f>SUMIF(RevReqDetR!$B$11:$B$311,FY$1,RevReqDetR!$BF$11:$BF$311)</f>
        <v>245843.13220655738</v>
      </c>
      <c r="FZ4" s="8">
        <f>SUMIF(RevReqDetR!$B$11:$B$311,FZ$1,RevReqDetR!$BF$11:$BF$311)</f>
        <v>73257.085861351909</v>
      </c>
      <c r="GA4" s="8">
        <f>SUMIF(RevReqDetR!$B$11:$B$311,GA$1,RevReqDetR!$BF$11:$BF$311)</f>
        <v>69033.987801586642</v>
      </c>
      <c r="GB4" s="8">
        <f>SUMIF(RevReqDetR!$B$11:$B$311,GB$1,RevReqDetR!$BF$11:$BF$311)</f>
        <v>58023.332378671912</v>
      </c>
      <c r="GC4" s="8">
        <f>SUMIF(RevReqDetR!$B$11:$B$311,GC$1,RevReqDetR!$BF$11:$BF$311)</f>
        <v>49328.633240315758</v>
      </c>
      <c r="GD4" s="8">
        <f>SUMIF(RevReqDetR!$B$11:$B$311,GD$1,RevReqDetR!$BF$11:$BF$311)</f>
        <v>19312.641983590951</v>
      </c>
      <c r="GE4" s="8">
        <f>SUMIF(RevReqDetR!$B$11:$B$311,GE$1,RevReqDetR!$BF$11:$BF$311)</f>
        <v>16761.52380743904</v>
      </c>
      <c r="GF4" s="8">
        <f>SUMIF(RevReqDetR!$B$11:$B$311,GF$1,RevReqDetR!$BF$11:$BF$311)</f>
        <v>18923.54889785</v>
      </c>
      <c r="GG4" s="8">
        <f>SUMIF(RevReqDetR!$B$11:$B$311,GG$1,RevReqDetR!$BF$11:$BF$311)</f>
        <v>22969.121940315756</v>
      </c>
      <c r="GH4" s="8">
        <f>SUMIF(RevReqDetR!$B$11:$B$311,GH$1,RevReqDetR!$BF$11:$BF$311)</f>
        <v>28252.590452644523</v>
      </c>
      <c r="GI4" s="8">
        <f>SUMIF(RevReqDetR!$B$11:$B$311,GI$1,RevReqDetR!$BF$11:$BF$311)</f>
        <v>7027.131922507534</v>
      </c>
      <c r="GJ4" s="8">
        <f>SUMIF(RevReqDetR!$B$11:$B$311,GJ$1,RevReqDetR!$BF$11:$BF$311)</f>
        <v>174.09217808219179</v>
      </c>
      <c r="GK4" s="8">
        <f>SUMIF(RevReqDetR!$B$11:$B$311,GK$1,RevReqDetR!$BF$11:$BF$311)</f>
        <v>0</v>
      </c>
      <c r="GL4" s="8">
        <f>SUMIF(RevReqDetR!$B$11:$B$311,GL$1,RevReqDetR!$BF$11:$BF$311)</f>
        <v>0</v>
      </c>
      <c r="GM4" s="8">
        <f>SUMIF(RevReqDetR!$B$11:$B$311,GM$1,RevReqDetR!$BF$11:$BF$311)</f>
        <v>0</v>
      </c>
      <c r="GN4" s="8">
        <f>SUMIF(RevReqDetR!$B$11:$B$311,GN$1,RevReqDetR!$BF$11:$BF$311)</f>
        <v>0</v>
      </c>
      <c r="GO4" s="8">
        <f>SUMIF(RevReqDetR!$B$11:$B$311,GO$1,RevReqDetR!$BF$11:$BF$311)</f>
        <v>0</v>
      </c>
      <c r="GP4" s="8">
        <f>SUMIF(RevReqDetR!$B$11:$B$311,GP$1,RevReqDetR!$BF$11:$BF$311)</f>
        <v>0</v>
      </c>
      <c r="GQ4" s="8">
        <f>SUMIF(RevReqDetR!$B$11:$B$311,GQ$1,RevReqDetR!$BF$11:$BF$311)</f>
        <v>0</v>
      </c>
      <c r="GR4" s="8">
        <f>SUMIF(RevReqDetR!$B$11:$B$311,GR$1,RevReqDetR!$BF$11:$BF$311)</f>
        <v>0</v>
      </c>
      <c r="GS4" s="8">
        <f>SUMIF(RevReqDetR!$B$11:$B$311,GS$1,RevReqDetR!$BF$11:$BF$311)</f>
        <v>0</v>
      </c>
      <c r="GT4" s="8">
        <f>SUMIF(RevReqDetR!$B$11:$B$311,GT$1,RevReqDetR!$BF$11:$BF$311)</f>
        <v>0</v>
      </c>
      <c r="GU4" s="8">
        <f>SUMIF(RevReqDetR!$B$11:$B$311,GU$1,RevReqDetR!$BF$11:$BF$311)</f>
        <v>0</v>
      </c>
      <c r="GV4" s="8">
        <f>SUMIF(RevReqDetR!$B$11:$B$311,GV$1,RevReqDetR!$BF$11:$BF$311)</f>
        <v>0</v>
      </c>
      <c r="GW4" s="8">
        <f>SUMIF(RevReqDetR!$B$11:$B$311,GW$1,RevReqDetR!$BF$11:$BF$311)</f>
        <v>0</v>
      </c>
      <c r="GX4" s="8">
        <f>SUMIF(RevReqDetR!$B$11:$B$311,GX$1,RevReqDetR!$BF$11:$BF$311)</f>
        <v>0</v>
      </c>
      <c r="GY4" s="8">
        <f>SUMIF(RevReqDetR!$B$11:$B$311,GY$1,RevReqDetR!$BF$11:$BF$311)</f>
        <v>0</v>
      </c>
      <c r="GZ4" s="8">
        <f>SUMIF(RevReqDetR!$B$11:$B$311,GZ$1,RevReqDetR!$BF$11:$BF$311)</f>
        <v>0</v>
      </c>
      <c r="HA4" s="8">
        <f>SUMIF(RevReqDetR!$B$11:$B$311,HA$1,RevReqDetR!$BF$11:$BF$311)</f>
        <v>0</v>
      </c>
      <c r="HB4" s="8">
        <f>SUMIF(RevReqDetR!$B$11:$B$311,HB$1,RevReqDetR!$BF$11:$BF$311)</f>
        <v>0</v>
      </c>
      <c r="HC4" s="8">
        <f>SUMIF(RevReqDetR!$B$11:$B$311,HC$1,RevReqDetR!$BF$11:$BF$311)</f>
        <v>0</v>
      </c>
      <c r="HD4" s="8">
        <f>SUMIF(RevReqDetR!$B$11:$B$311,HD$1,RevReqDetR!$BF$11:$BF$311)</f>
        <v>0</v>
      </c>
      <c r="HE4" s="8">
        <f>SUMIF(RevReqDetR!$B$11:$B$311,HE$1,RevReqDetR!$BF$11:$BF$311)</f>
        <v>0</v>
      </c>
      <c r="HF4" s="8">
        <f>SUMIF(RevReqDetR!$B$11:$B$311,HF$1,RevReqDetR!$BF$11:$BF$311)</f>
        <v>0</v>
      </c>
      <c r="HG4" s="8">
        <f>SUMIF(RevReqDetR!$B$11:$B$311,HG$1,RevReqDetR!$BF$11:$BF$311)</f>
        <v>0</v>
      </c>
      <c r="HH4" s="8">
        <f>SUMIF(RevReqDetR!$B$11:$B$311,HH$1,RevReqDetR!$BF$11:$BF$311)</f>
        <v>0</v>
      </c>
      <c r="HI4" s="8">
        <f>SUMIF(RevReqDetR!$B$11:$B$311,HI$1,RevReqDetR!$BF$11:$BF$311)</f>
        <v>0</v>
      </c>
      <c r="HJ4" s="8">
        <f>SUMIF(RevReqDetR!$B$11:$B$311,HJ$1,RevReqDetR!$BF$11:$BF$311)</f>
        <v>0</v>
      </c>
      <c r="HK4" s="8">
        <f>SUMIF(RevReqDetR!$B$11:$B$311,HK$1,RevReqDetR!$BF$11:$BF$311)</f>
        <v>0</v>
      </c>
      <c r="HL4" s="8">
        <f>SUMIF(RevReqDetR!$B$11:$B$311,HL$1,RevReqDetR!$BF$11:$BF$311)</f>
        <v>0</v>
      </c>
      <c r="HM4" s="8">
        <f>SUMIF(RevReqDetR!$B$11:$B$311,HM$1,RevReqDetR!$BF$11:$BF$311)</f>
        <v>0</v>
      </c>
      <c r="HN4" s="8">
        <f>SUMIF(RevReqDetR!$B$11:$B$311,HN$1,RevReqDetR!$BF$11:$BF$311)</f>
        <v>0</v>
      </c>
      <c r="HO4" s="8">
        <f>SUMIF(RevReqDetR!$B$11:$B$311,HO$1,RevReqDetR!$BF$11:$BF$311)</f>
        <v>0</v>
      </c>
      <c r="HP4" s="8">
        <f>SUMIF(RevReqDetR!$B$11:$B$311,HP$1,RevReqDetR!$BF$11:$BF$311)</f>
        <v>0</v>
      </c>
      <c r="HQ4" s="8">
        <f>SUMIF(RevReqDetR!$B$11:$B$311,HQ$1,RevReqDetR!$BF$11:$BF$311)</f>
        <v>0</v>
      </c>
      <c r="HR4" s="8">
        <f>SUMIF(RevReqDetR!$B$11:$B$311,HR$1,RevReqDetR!$BF$11:$BF$311)</f>
        <v>0</v>
      </c>
      <c r="HS4" s="8">
        <f>SUMIF(RevReqDetR!$B$11:$B$311,HS$1,RevReqDetR!$BF$11:$BF$311)</f>
        <v>0</v>
      </c>
      <c r="HT4" s="8">
        <f>SUMIF(RevReqDetR!$B$11:$B$311,HT$1,RevReqDetR!$BF$11:$BF$311)</f>
        <v>0</v>
      </c>
      <c r="HU4" s="8">
        <f>SUMIF(RevReqDetR!$B$11:$B$311,HU$1,RevReqDetR!$BF$11:$BF$311)</f>
        <v>0</v>
      </c>
      <c r="HV4" s="8">
        <f>SUMIF(RevReqDetR!$B$11:$B$311,HV$1,RevReqDetR!$BF$11:$BF$311)</f>
        <v>0</v>
      </c>
      <c r="HW4" s="8">
        <f>SUMIF(RevReqDetR!$B$11:$B$311,HW$1,RevReqDetR!$BF$11:$BF$311)</f>
        <v>0</v>
      </c>
      <c r="HX4" s="7"/>
      <c r="HY4" s="4">
        <f t="shared" ref="HY4:IR4" si="4">SUMIF($D$45:$HX$45,HY$1,$D4:$HX4)</f>
        <v>1158559.4246032559</v>
      </c>
      <c r="HZ4" s="4">
        <f t="shared" si="4"/>
        <v>4241456.4947336102</v>
      </c>
      <c r="IA4" s="4">
        <f t="shared" si="4"/>
        <v>12262223.707287449</v>
      </c>
      <c r="IB4" s="4">
        <f t="shared" si="4"/>
        <v>17924754.090315081</v>
      </c>
      <c r="IC4" s="4">
        <f t="shared" si="4"/>
        <v>16752013.679455392</v>
      </c>
      <c r="ID4" s="4">
        <f t="shared" si="4"/>
        <v>14629782.160088198</v>
      </c>
      <c r="IE4" s="4">
        <f t="shared" si="4"/>
        <v>14495298.525202941</v>
      </c>
      <c r="IF4" s="4">
        <f t="shared" si="4"/>
        <v>13785987.958789948</v>
      </c>
      <c r="IG4" s="4">
        <f t="shared" si="4"/>
        <v>12997682.864427231</v>
      </c>
      <c r="IH4" s="4">
        <f t="shared" si="4"/>
        <v>12076108.073309526</v>
      </c>
      <c r="II4" s="4">
        <f t="shared" si="4"/>
        <v>11050003.572791792</v>
      </c>
      <c r="IJ4" s="4">
        <f t="shared" si="4"/>
        <v>9708261.2247663885</v>
      </c>
      <c r="IK4" s="4">
        <f t="shared" si="4"/>
        <v>7472913.4606243111</v>
      </c>
      <c r="IL4" s="4">
        <f t="shared" si="4"/>
        <v>4956729.5260053528</v>
      </c>
      <c r="IM4" s="4">
        <f t="shared" si="4"/>
        <v>3911896.9410263081</v>
      </c>
      <c r="IN4" s="4">
        <f t="shared" si="4"/>
        <v>2053659.6280922219</v>
      </c>
      <c r="IO4" s="4">
        <f t="shared" si="4"/>
        <v>113420.65118243</v>
      </c>
      <c r="IP4" s="4">
        <f t="shared" si="4"/>
        <v>0</v>
      </c>
      <c r="IQ4" s="4">
        <f t="shared" si="4"/>
        <v>0</v>
      </c>
      <c r="IR4" s="4">
        <f t="shared" si="4"/>
        <v>0</v>
      </c>
    </row>
    <row r="5" spans="1:252" x14ac:dyDescent="0.2">
      <c r="B5" s="1" t="s">
        <v>44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</row>
    <row r="6" spans="1:252" x14ac:dyDescent="0.2">
      <c r="B6" s="59" t="s">
        <v>209</v>
      </c>
      <c r="D6" s="8">
        <f>SUMIF(RevReqDetR!$B$11:$B$311,D$1,RevReqDetR!$BG$11:$BG$311)</f>
        <v>132929.90999999997</v>
      </c>
      <c r="E6" s="8">
        <f>SUMIF(RevReqDetR!$B$11:$B$311,E$1,RevReqDetR!$BG$11:$BG$311)</f>
        <v>48597.74</v>
      </c>
      <c r="F6" s="8">
        <f>SUMIF(RevReqDetR!$B$11:$B$311,F$1,RevReqDetR!$BG$11:$BG$311)</f>
        <v>61205.25</v>
      </c>
      <c r="G6" s="8">
        <f>SUMIF(RevReqDetR!$B$11:$B$311,G$1,RevReqDetR!$BG$11:$BG$311)</f>
        <v>27816.729999999996</v>
      </c>
      <c r="H6" s="8">
        <f>SUMIF(RevReqDetR!$B$11:$B$311,H$1,RevReqDetR!$BG$11:$BG$311)</f>
        <v>173126.97999999998</v>
      </c>
      <c r="I6" s="8">
        <f>SUMIF(RevReqDetR!$B$11:$B$311,I$1,RevReqDetR!$BG$11:$BG$311)</f>
        <v>38027.550000000003</v>
      </c>
      <c r="J6" s="8">
        <f>SUMIF(RevReqDetR!$B$11:$B$311,J$1,RevReqDetR!$BG$11:$BG$311)</f>
        <v>28010.229999999996</v>
      </c>
      <c r="K6" s="8">
        <f>SUMIF(RevReqDetR!$B$11:$B$311,K$1,RevReqDetR!$BG$11:$BG$311)</f>
        <v>35344.68</v>
      </c>
      <c r="L6" s="8">
        <f>SUMIF(RevReqDetR!$B$11:$B$311,L$1,RevReqDetR!$BG$11:$BG$311)</f>
        <v>-16853.309999999998</v>
      </c>
      <c r="M6" s="8">
        <f>SUMIF(RevReqDetR!$B$11:$B$311,M$1,RevReqDetR!$BG$11:$BG$311)</f>
        <v>31012.510000000002</v>
      </c>
      <c r="N6" s="8">
        <f>SUMIF(RevReqDetR!$B$11:$B$311,N$1,RevReqDetR!$BG$11:$BG$311)</f>
        <v>45417.58</v>
      </c>
      <c r="O6" s="8">
        <f>SUMIF(RevReqDetR!$B$11:$B$311,O$1,RevReqDetR!$BG$11:$BG$311)</f>
        <v>9161.6700000000019</v>
      </c>
      <c r="P6" s="8">
        <f>SUMIF(RevReqDetR!$B$11:$B$311,P$1,RevReqDetR!$BG$11:$BG$311)</f>
        <v>11045.179999999998</v>
      </c>
      <c r="Q6" s="8">
        <f>SUMIF(RevReqDetR!$B$11:$B$311,Q$1,RevReqDetR!$BG$11:$BG$311)</f>
        <v>18610.52</v>
      </c>
      <c r="R6" s="8">
        <f>SUMIF(RevReqDetR!$B$11:$B$311,R$1,RevReqDetR!$BG$11:$BG$311)</f>
        <v>13072.369999999997</v>
      </c>
      <c r="S6" s="8">
        <f>SUMIF(RevReqDetR!$B$11:$B$311,S$1,RevReqDetR!$BG$11:$BG$311)</f>
        <v>10802.7</v>
      </c>
      <c r="T6" s="8">
        <f>SUMIF(RevReqDetR!$B$11:$B$311,T$1,RevReqDetR!$BG$11:$BG$311)</f>
        <v>238367.57</v>
      </c>
      <c r="U6" s="8">
        <f>SUMIF(RevReqDetR!$B$11:$B$311,U$1,RevReqDetR!$BG$11:$BG$311)</f>
        <v>972.85000000000036</v>
      </c>
      <c r="V6" s="8">
        <f>SUMIF(RevReqDetR!$B$11:$B$311,V$1,RevReqDetR!$BG$11:$BG$311)</f>
        <v>4648.3100000000004</v>
      </c>
      <c r="W6" s="8">
        <f>SUMIF(RevReqDetR!$B$11:$B$311,W$1,RevReqDetR!$BG$11:$BG$311)</f>
        <v>11202.42</v>
      </c>
      <c r="X6" s="8">
        <f>SUMIF(RevReqDetR!$B$11:$B$311,X$1,RevReqDetR!$BG$11:$BG$311)</f>
        <v>8383.5600000000013</v>
      </c>
      <c r="Y6" s="8">
        <f>SUMIF(RevReqDetR!$B$11:$B$311,Y$1,RevReqDetR!$BG$11:$BG$311)</f>
        <v>8658.2799999999988</v>
      </c>
      <c r="Z6" s="8">
        <f>SUMIF(RevReqDetR!$B$11:$B$311,Z$1,RevReqDetR!$BG$11:$BG$311)</f>
        <v>182621.05</v>
      </c>
      <c r="AA6" s="8">
        <f>SUMIF(RevReqDetR!$B$11:$B$311,AA$1,RevReqDetR!$BG$11:$BG$311)</f>
        <v>136280</v>
      </c>
      <c r="AB6" s="8">
        <f>SUMIF(RevReqDetR!$B$11:$B$311,AB$1,RevReqDetR!$BG$11:$BG$311)</f>
        <v>126690.06</v>
      </c>
      <c r="AC6" s="8">
        <f>SUMIF(RevReqDetR!$B$11:$B$311,AC$1,RevReqDetR!$BG$11:$BG$311)</f>
        <v>230425.11000000002</v>
      </c>
      <c r="AD6" s="8">
        <f>SUMIF(RevReqDetR!$B$11:$B$311,AD$1,RevReqDetR!$BG$11:$BG$311)</f>
        <v>153001.49000000002</v>
      </c>
      <c r="AE6" s="8">
        <f>SUMIF(RevReqDetR!$B$11:$B$311,AE$1,RevReqDetR!$BG$11:$BG$311)</f>
        <v>201578.96</v>
      </c>
      <c r="AF6" s="8">
        <f>SUMIF(RevReqDetR!$B$11:$B$311,AF$1,RevReqDetR!$BG$11:$BG$311)</f>
        <v>216235.2</v>
      </c>
      <c r="AG6" s="8">
        <f>SUMIF(RevReqDetR!$B$11:$B$311,AG$1,RevReqDetR!$BG$11:$BG$311)</f>
        <v>316173.07</v>
      </c>
      <c r="AH6" s="8">
        <f>SUMIF(RevReqDetR!$B$11:$B$311,AH$1,RevReqDetR!$BG$11:$BG$311)</f>
        <v>410415.16</v>
      </c>
      <c r="AI6" s="8">
        <f>SUMIF(RevReqDetR!$B$11:$B$311,AI$1,RevReqDetR!$BG$11:$BG$311)</f>
        <v>404878.83</v>
      </c>
      <c r="AJ6" s="8">
        <f>SUMIF(RevReqDetR!$B$11:$B$311,AJ$1,RevReqDetR!$BG$11:$BG$311)</f>
        <v>520454.89999999997</v>
      </c>
      <c r="AK6" s="8">
        <f>SUMIF(RevReqDetR!$B$11:$B$311,AK$1,RevReqDetR!$BG$11:$BG$311)</f>
        <v>470029.23</v>
      </c>
      <c r="AL6" s="8">
        <f>SUMIF(RevReqDetR!$B$11:$B$311,AL$1,RevReqDetR!$BG$11:$BG$311)</f>
        <v>452920.09</v>
      </c>
      <c r="AM6" s="8">
        <f>SUMIF(RevReqDetR!$B$11:$B$311,AM$1,RevReqDetR!$BG$11:$BG$311)</f>
        <v>373604.93</v>
      </c>
      <c r="AN6" s="8">
        <f>SUMIF(RevReqDetR!$B$11:$B$311,AN$1,RevReqDetR!$BG$11:$BG$311)</f>
        <v>331952.51</v>
      </c>
      <c r="AO6" s="8">
        <f>SUMIF(RevReqDetR!$B$11:$B$311,AO$1,RevReqDetR!$BG$11:$BG$311)</f>
        <v>293300.65999999997</v>
      </c>
      <c r="AP6" s="8">
        <f>SUMIF(RevReqDetR!$B$11:$B$311,AP$1,RevReqDetR!$BG$11:$BG$311)</f>
        <v>229345.96</v>
      </c>
      <c r="AQ6" s="8">
        <f>SUMIF(RevReqDetR!$B$11:$B$311,AQ$1,RevReqDetR!$BG$11:$BG$311)</f>
        <v>243261.97</v>
      </c>
      <c r="AR6" s="8">
        <f>SUMIF(RevReqDetR!$B$11:$B$311,AR$1,RevReqDetR!$BG$11:$BG$311)</f>
        <v>312641.33</v>
      </c>
      <c r="AS6" s="8">
        <f>SUMIF(RevReqDetR!$B$11:$B$311,AS$1,RevReqDetR!$BG$11:$BG$311)</f>
        <v>676592.01</v>
      </c>
      <c r="AT6" s="8">
        <f>SUMIF(RevReqDetR!$B$11:$B$311,AT$1,RevReqDetR!$BG$11:$BG$311)</f>
        <v>779871.77</v>
      </c>
      <c r="AU6" s="8">
        <f>SUMIF(RevReqDetR!$B$11:$B$311,AU$1,RevReqDetR!$BG$11:$BG$311)</f>
        <v>836099.44000000006</v>
      </c>
      <c r="AV6" s="8">
        <f>SUMIF(RevReqDetR!$B$11:$B$311,AV$1,RevReqDetR!$BG$11:$BG$311)</f>
        <v>866626.51</v>
      </c>
      <c r="AW6" s="8">
        <f>SUMIF(RevReqDetR!$B$11:$B$311,AW$1,RevReqDetR!$BG$11:$BG$311)</f>
        <v>820931.99</v>
      </c>
      <c r="AX6" s="8">
        <f>SUMIF(RevReqDetR!$B$11:$B$311,AX$1,RevReqDetR!$BG$11:$BG$311)</f>
        <v>687311.01</v>
      </c>
      <c r="AY6" s="8">
        <f>SUMIF(RevReqDetR!$B$11:$B$311,AY$1,RevReqDetR!$BG$11:$BG$311)</f>
        <v>735083.29999999993</v>
      </c>
      <c r="AZ6" s="8">
        <f>SUMIF(RevReqDetR!$B$11:$B$311,AZ$1,RevReqDetR!$BG$11:$BG$311)</f>
        <v>524186.70999999996</v>
      </c>
      <c r="BA6" s="8">
        <f>SUMIF(RevReqDetR!$B$11:$B$311,BA$1,RevReqDetR!$BG$11:$BG$311)</f>
        <v>448414.01999999996</v>
      </c>
      <c r="BB6" s="8">
        <f>SUMIF(RevReqDetR!$B$11:$B$311,BB$1,RevReqDetR!$BG$11:$BG$311)</f>
        <v>184685.41</v>
      </c>
      <c r="BC6" s="8">
        <f>SUMIF(RevReqDetR!$B$11:$B$311,BC$1,RevReqDetR!$BG$11:$BG$311)</f>
        <v>236879.04</v>
      </c>
      <c r="BD6" s="8">
        <f>SUMIF(RevReqDetR!$B$11:$B$311,BD$1,RevReqDetR!$BG$11:$BG$311)</f>
        <v>211311.76</v>
      </c>
      <c r="BE6" s="8">
        <f>SUMIF(RevReqDetR!$B$11:$B$311,BE$1,RevReqDetR!$BG$11:$BG$311)</f>
        <v>501345.43333333335</v>
      </c>
      <c r="BF6" s="8">
        <f>SUMIF(RevReqDetR!$B$11:$B$311,BF$1,RevReqDetR!$BG$11:$BG$311)</f>
        <v>714145.43333333335</v>
      </c>
      <c r="BG6" s="8">
        <f>SUMIF(RevReqDetR!$B$11:$B$311,BG$1,RevReqDetR!$BG$11:$BG$311)</f>
        <v>797345.43333333335</v>
      </c>
      <c r="BH6" s="8">
        <f>SUMIF(RevReqDetR!$B$11:$B$311,BH$1,RevReqDetR!$BG$11:$BG$311)</f>
        <v>954053.40886068239</v>
      </c>
      <c r="BI6" s="8">
        <f>SUMIF(RevReqDetR!$B$11:$B$311,BI$1,RevReqDetR!$BG$11:$BG$311)</f>
        <v>930785.43333333335</v>
      </c>
      <c r="BJ6" s="8">
        <f>SUMIF(RevReqDetR!$B$11:$B$311,BJ$1,RevReqDetR!$BG$11:$BG$311)</f>
        <v>923425.43333333335</v>
      </c>
      <c r="BK6" s="8">
        <f>SUMIF(RevReqDetR!$B$11:$B$311,BK$1,RevReqDetR!$BG$11:$BG$311)</f>
        <v>857099.89353573555</v>
      </c>
      <c r="BL6" s="8">
        <f>SUMIF(RevReqDetR!$B$11:$B$311,BL$1,RevReqDetR!$BG$11:$BG$311)</f>
        <v>727265.43333333335</v>
      </c>
      <c r="BM6" s="8">
        <f>SUMIF(RevReqDetR!$B$11:$B$311,BM$1,RevReqDetR!$BG$11:$BG$311)</f>
        <v>589985.43333333335</v>
      </c>
      <c r="BN6" s="8">
        <f>SUMIF(RevReqDetR!$B$11:$B$311,BN$1,RevReqDetR!$BG$11:$BG$311)</f>
        <v>381460.021517115</v>
      </c>
      <c r="BO6" s="8">
        <f>SUMIF(RevReqDetR!$B$11:$B$311,BO$1,RevReqDetR!$BG$11:$BG$311)</f>
        <v>332483.64185360144</v>
      </c>
      <c r="BP6" s="8">
        <f>SUMIF(RevReqDetR!$B$11:$B$311,BP$1,RevReqDetR!$BG$11:$BG$311)</f>
        <v>404803.64185360144</v>
      </c>
      <c r="BQ6" s="8">
        <f>SUMIF(RevReqDetR!$B$11:$B$311,BQ$1,RevReqDetR!$BG$11:$BG$311)</f>
        <v>507438.36715101311</v>
      </c>
      <c r="BR6" s="8">
        <f>SUMIF(RevReqDetR!$B$11:$B$311,BR$1,RevReqDetR!$BG$11:$BG$311)</f>
        <v>705603.64185360144</v>
      </c>
      <c r="BS6" s="8">
        <f>SUMIF(RevReqDetR!$B$11:$B$311,BS$1,RevReqDetR!$BG$11:$BG$311)</f>
        <v>791363.64185360144</v>
      </c>
      <c r="BT6" s="8">
        <f>SUMIF(RevReqDetR!$B$11:$B$311,BT$1,RevReqDetR!$BG$11:$BG$311)</f>
        <v>947260.04217357305</v>
      </c>
      <c r="BU6" s="8">
        <f>SUMIF(RevReqDetR!$B$11:$B$311,BU$1,RevReqDetR!$BG$11:$BG$311)</f>
        <v>923973.89185360144</v>
      </c>
      <c r="BV6" s="8">
        <f>SUMIF(RevReqDetR!$B$11:$B$311,BV$1,RevReqDetR!$BG$11:$BG$311)</f>
        <v>913110.17185360147</v>
      </c>
      <c r="BW6" s="8">
        <f>SUMIF(RevReqDetR!$B$11:$B$311,BW$1,RevReqDetR!$BG$11:$BG$311)</f>
        <v>852244.48292179243</v>
      </c>
      <c r="BX6" s="8">
        <f>SUMIF(RevReqDetR!$B$11:$B$311,BX$1,RevReqDetR!$BG$11:$BG$311)</f>
        <v>721012.53813694464</v>
      </c>
      <c r="BY6" s="8">
        <f>SUMIF(RevReqDetR!$B$11:$B$311,BY$1,RevReqDetR!$BG$11:$BG$311)</f>
        <v>579612.90813694464</v>
      </c>
      <c r="BZ6" s="8">
        <f>SUMIF(RevReqDetR!$B$11:$B$311,BZ$1,RevReqDetR!$BG$11:$BG$311)</f>
        <v>378008.9698524258</v>
      </c>
      <c r="CA6" s="8">
        <f>SUMIF(RevReqDetR!$B$11:$B$311,CA$1,RevReqDetR!$BG$11:$BG$311)</f>
        <v>325852.90813694464</v>
      </c>
      <c r="CB6" s="8">
        <f>SUMIF(RevReqDetR!$B$11:$B$311,CB$1,RevReqDetR!$BG$11:$BG$311)</f>
        <v>404252.90813694464</v>
      </c>
      <c r="CC6" s="8">
        <f>SUMIF(RevReqDetR!$B$11:$B$311,CC$1,RevReqDetR!$BG$11:$BG$311)</f>
        <v>502056.74888259568</v>
      </c>
      <c r="CD6" s="8">
        <f>SUMIF(RevReqDetR!$B$11:$B$311,CD$1,RevReqDetR!$BG$11:$BG$311)</f>
        <v>697052.90813694464</v>
      </c>
      <c r="CE6" s="8">
        <f>SUMIF(RevReqDetR!$B$11:$B$311,CE$1,RevReqDetR!$BG$11:$BG$311)</f>
        <v>786332.90813694464</v>
      </c>
      <c r="CF6" s="8">
        <f>SUMIF(RevReqDetR!$B$11:$B$311,CF$1,RevReqDetR!$BG$11:$BG$311)</f>
        <v>940488.32713538816</v>
      </c>
      <c r="CG6" s="8">
        <f>SUMIF(RevReqDetR!$B$11:$B$311,CG$1,RevReqDetR!$BG$11:$BG$311)</f>
        <v>915389.10813694459</v>
      </c>
      <c r="CH6" s="8">
        <f>SUMIF(RevReqDetR!$B$11:$B$311,CH$1,RevReqDetR!$BG$11:$BG$311)</f>
        <v>906972.90813694464</v>
      </c>
      <c r="CI6" s="8">
        <f>SUMIF(RevReqDetR!$B$11:$B$311,CI$1,RevReqDetR!$BG$11:$BG$311)</f>
        <v>843275.36908090604</v>
      </c>
      <c r="CJ6" s="8">
        <f>SUMIF(RevReqDetR!$B$11:$B$311,CJ$1,RevReqDetR!$BG$11:$BG$311)</f>
        <v>712842.59569348965</v>
      </c>
      <c r="CK6" s="8">
        <f>SUMIF(RevReqDetR!$B$11:$B$311,CK$1,RevReqDetR!$BG$11:$BG$311)</f>
        <v>578314.20569348964</v>
      </c>
      <c r="CL6" s="8">
        <f>SUMIF(RevReqDetR!$B$11:$B$311,CL$1,RevReqDetR!$BG$11:$BG$311)</f>
        <v>371097.54542392824</v>
      </c>
      <c r="CM6" s="8">
        <f>SUMIF(RevReqDetR!$B$11:$B$311,CM$1,RevReqDetR!$BG$11:$BG$311)</f>
        <v>323554.11569348973</v>
      </c>
      <c r="CN6" s="8">
        <f>SUMIF(RevReqDetR!$B$11:$B$311,CN$1,RevReqDetR!$BG$11:$BG$311)</f>
        <v>400507.3356934897</v>
      </c>
      <c r="CO6" s="8">
        <f>SUMIF(RevReqDetR!$B$11:$B$311,CO$1,RevReqDetR!$BG$11:$BG$311)</f>
        <v>493458.26233348413</v>
      </c>
      <c r="CP6" s="8">
        <f>SUMIF(RevReqDetR!$B$11:$B$311,CP$1,RevReqDetR!$BG$11:$BG$311)</f>
        <v>691758.35569348966</v>
      </c>
      <c r="CQ6" s="8">
        <f>SUMIF(RevReqDetR!$B$11:$B$311,CQ$1,RevReqDetR!$BG$11:$BG$311)</f>
        <v>777482.59569348965</v>
      </c>
      <c r="CR6" s="8">
        <f>SUMIF(RevReqDetR!$B$11:$B$311,CR$1,RevReqDetR!$BG$11:$BG$311)</f>
        <v>931618.84592393273</v>
      </c>
      <c r="CS6" s="8">
        <f>SUMIF(RevReqDetR!$B$11:$B$311,CS$1,RevReqDetR!$BG$11:$BG$311)</f>
        <v>908240.9156934896</v>
      </c>
      <c r="CT6" s="8">
        <f>SUMIF(RevReqDetR!$B$11:$B$311,CT$1,RevReqDetR!$BG$11:$BG$311)</f>
        <v>899252.11569348967</v>
      </c>
      <c r="CU6" s="8">
        <f>SUMIF(RevReqDetR!$B$11:$B$311,CU$1,RevReqDetR!$BG$11:$BG$311)</f>
        <v>830377.28237573674</v>
      </c>
      <c r="CV6" s="8">
        <f>SUMIF(RevReqDetR!$B$11:$B$311,CV$1,RevReqDetR!$BG$11:$BG$311)</f>
        <v>708539.53747131838</v>
      </c>
      <c r="CW6" s="8">
        <f>SUMIF(RevReqDetR!$B$11:$B$311,CW$1,RevReqDetR!$BG$11:$BG$311)</f>
        <v>568949.82747131842</v>
      </c>
      <c r="CX6" s="8">
        <f>SUMIF(RevReqDetR!$B$11:$B$311,CX$1,RevReqDetR!$BG$11:$BG$311)</f>
        <v>366559.84328032099</v>
      </c>
      <c r="CY6" s="8">
        <f>SUMIF(RevReqDetR!$B$11:$B$311,CY$1,RevReqDetR!$BG$11:$BG$311)</f>
        <v>317912.89747131837</v>
      </c>
      <c r="CZ6" s="8">
        <f>SUMIF(RevReqDetR!$B$11:$B$311,CZ$1,RevReqDetR!$BG$11:$BG$311)</f>
        <v>395944.80747131835</v>
      </c>
      <c r="DA6" s="8">
        <f>SUMIF(RevReqDetR!$B$11:$B$311,DA$1,RevReqDetR!$BG$11:$BG$311)</f>
        <v>487994.30040197424</v>
      </c>
      <c r="DB6" s="8">
        <f>SUMIF(RevReqDetR!$B$11:$B$311,DB$1,RevReqDetR!$BG$11:$BG$311)</f>
        <v>684365.22747131833</v>
      </c>
      <c r="DC6" s="8">
        <f>SUMIF(RevReqDetR!$B$11:$B$311,DC$1,RevReqDetR!$BG$11:$BG$311)</f>
        <v>765862.38747131836</v>
      </c>
      <c r="DD6" s="8">
        <f>SUMIF(RevReqDetR!$B$11:$B$311,DD$1,RevReqDetR!$BG$11:$BG$311)</f>
        <v>915095.15206912265</v>
      </c>
      <c r="DE6" s="8">
        <f>SUMIF(RevReqDetR!$B$11:$B$311,DE$1,RevReqDetR!$BG$11:$BG$311)</f>
        <v>890600.14747131837</v>
      </c>
      <c r="DF6" s="8">
        <f>SUMIF(RevReqDetR!$B$11:$B$311,DF$1,RevReqDetR!$BG$11:$BG$311)</f>
        <v>876596.4274713184</v>
      </c>
      <c r="DG6" s="8">
        <f>SUMIF(RevReqDetR!$B$11:$B$311,DG$1,RevReqDetR!$BG$11:$BG$311)</f>
        <v>811626.39441522094</v>
      </c>
      <c r="DH6" s="8">
        <f>SUMIF(RevReqDetR!$B$11:$B$311,DH$1,RevReqDetR!$BG$11:$BG$311)</f>
        <v>685326.21197990654</v>
      </c>
      <c r="DI6" s="8">
        <f>SUMIF(RevReqDetR!$B$11:$B$311,DI$1,RevReqDetR!$BG$11:$BG$311)</f>
        <v>552398.73197990656</v>
      </c>
      <c r="DJ6" s="8">
        <f>SUMIF(RevReqDetR!$B$11:$B$311,DJ$1,RevReqDetR!$BG$11:$BG$311)</f>
        <v>355591.96450761682</v>
      </c>
      <c r="DK6" s="8">
        <f>SUMIF(RevReqDetR!$B$11:$B$311,DK$1,RevReqDetR!$BG$11:$BG$311)</f>
        <v>309123.33197990654</v>
      </c>
      <c r="DL6" s="8">
        <f>SUMIF(RevReqDetR!$B$11:$B$311,DL$1,RevReqDetR!$BG$11:$BG$311)</f>
        <v>381337.27197990654</v>
      </c>
      <c r="DM6" s="8">
        <f>SUMIF(RevReqDetR!$B$11:$B$311,DM$1,RevReqDetR!$BG$11:$BG$311)</f>
        <v>470497.28158424236</v>
      </c>
      <c r="DN6" s="8">
        <f>SUMIF(RevReqDetR!$B$11:$B$311,DN$1,RevReqDetR!$BG$11:$BG$311)</f>
        <v>662152.60197990655</v>
      </c>
      <c r="DO6" s="8">
        <f>SUMIF(RevReqDetR!$B$11:$B$311,DO$1,RevReqDetR!$BG$11:$BG$311)</f>
        <v>742301.72197990655</v>
      </c>
      <c r="DP6" s="8">
        <f>SUMIF(RevReqDetR!$B$11:$B$311,DP$1,RevReqDetR!$BG$11:$BG$311)</f>
        <v>890351.66687153454</v>
      </c>
      <c r="DQ6" s="8">
        <f>SUMIF(RevReqDetR!$B$11:$B$311,DQ$1,RevReqDetR!$BG$11:$BG$311)</f>
        <v>866760.19197990652</v>
      </c>
      <c r="DR6" s="8">
        <f>SUMIF(RevReqDetR!$B$11:$B$311,DR$1,RevReqDetR!$BG$11:$BG$311)</f>
        <v>859076.7919799065</v>
      </c>
      <c r="DS6" s="8">
        <f>SUMIF(RevReqDetR!$B$11:$B$311,DS$1,RevReqDetR!$BG$11:$BG$311)</f>
        <v>794728.83067850198</v>
      </c>
      <c r="DT6" s="8">
        <f>SUMIF(RevReqDetR!$B$11:$B$311,DT$1,RevReqDetR!$BG$11:$BG$311)</f>
        <v>674393.75098378723</v>
      </c>
      <c r="DU6" s="8">
        <f>SUMIF(RevReqDetR!$B$11:$B$311,DU$1,RevReqDetR!$BG$11:$BG$311)</f>
        <v>540415.52098378725</v>
      </c>
      <c r="DV6" s="8">
        <f>SUMIF(RevReqDetR!$B$11:$B$311,DV$1,RevReqDetR!$BG$11:$BG$311)</f>
        <v>341973.59213575121</v>
      </c>
      <c r="DW6" s="8">
        <f>SUMIF(RevReqDetR!$B$11:$B$311,DW$1,RevReqDetR!$BG$11:$BG$311)</f>
        <v>300512.0209837872</v>
      </c>
      <c r="DX6" s="8">
        <f>SUMIF(RevReqDetR!$B$11:$B$311,DX$1,RevReqDetR!$BG$11:$BG$311)</f>
        <v>370178.70098378719</v>
      </c>
      <c r="DY6" s="8">
        <f>SUMIF(RevReqDetR!$B$11:$B$311,DY$1,RevReqDetR!$BG$11:$BG$311)</f>
        <v>451907.35405282996</v>
      </c>
      <c r="DZ6" s="8">
        <f>SUMIF(RevReqDetR!$B$11:$B$311,DZ$1,RevReqDetR!$BG$11:$BG$311)</f>
        <v>631419.99098378723</v>
      </c>
      <c r="EA6" s="8">
        <f>SUMIF(RevReqDetR!$B$11:$B$311,EA$1,RevReqDetR!$BG$11:$BG$311)</f>
        <v>705039.04098378716</v>
      </c>
      <c r="EB6" s="8">
        <f>SUMIF(RevReqDetR!$B$11:$B$311,EB$1,RevReqDetR!$BG$11:$BG$311)</f>
        <v>839597.88612415968</v>
      </c>
      <c r="EC6" s="8">
        <f>SUMIF(RevReqDetR!$B$11:$B$311,EC$1,RevReqDetR!$BG$11:$BG$311)</f>
        <v>807109.87098378723</v>
      </c>
      <c r="ED6" s="8">
        <f>SUMIF(RevReqDetR!$B$11:$B$311,ED$1,RevReqDetR!$BG$11:$BG$311)</f>
        <v>794272.02098378725</v>
      </c>
      <c r="EE6" s="8">
        <f>SUMIF(RevReqDetR!$B$11:$B$311,EE$1,RevReqDetR!$BG$11:$BG$311)</f>
        <v>736627.77202857938</v>
      </c>
      <c r="EF6" s="8">
        <f>SUMIF(RevReqDetR!$B$11:$B$311,EF$1,RevReqDetR!$BG$11:$BG$311)</f>
        <v>616205.75161330088</v>
      </c>
      <c r="EG6" s="8">
        <f>SUMIF(RevReqDetR!$B$11:$B$311,EG$1,RevReqDetR!$BG$11:$BG$311)</f>
        <v>484414.23161330086</v>
      </c>
      <c r="EH6" s="8">
        <f>SUMIF(RevReqDetR!$B$11:$B$311,EH$1,RevReqDetR!$BG$11:$BG$311)</f>
        <v>304176.49041788845</v>
      </c>
      <c r="EI6" s="8">
        <f>SUMIF(RevReqDetR!$B$11:$B$311,EI$1,RevReqDetR!$BG$11:$BG$311)</f>
        <v>262906.58161330083</v>
      </c>
      <c r="EJ6" s="8">
        <f>SUMIF(RevReqDetR!$B$11:$B$311,EJ$1,RevReqDetR!$BG$11:$BG$311)</f>
        <v>325306.58161330083</v>
      </c>
      <c r="EK6" s="8">
        <f>SUMIF(RevReqDetR!$B$11:$B$311,EK$1,RevReqDetR!$BG$11:$BG$311)</f>
        <v>400643.87571231567</v>
      </c>
      <c r="EL6" s="8">
        <f>SUMIF(RevReqDetR!$B$11:$B$311,EL$1,RevReqDetR!$BG$11:$BG$311)</f>
        <v>558261.64161330089</v>
      </c>
      <c r="EM6" s="8">
        <f>SUMIF(RevReqDetR!$B$11:$B$311,EM$1,RevReqDetR!$BG$11:$BG$311)</f>
        <v>608186.58161330083</v>
      </c>
      <c r="EN6" s="8">
        <f>SUMIF(RevReqDetR!$B$11:$B$311,EN$1,RevReqDetR!$BG$11:$BG$311)</f>
        <v>715205.02002505097</v>
      </c>
      <c r="EO6" s="8">
        <f>SUMIF(RevReqDetR!$B$11:$B$311,EO$1,RevReqDetR!$BG$11:$BG$311)</f>
        <v>695866.58161330083</v>
      </c>
      <c r="EP6" s="8">
        <f>SUMIF(RevReqDetR!$B$11:$B$311,EP$1,RevReqDetR!$BG$11:$BG$311)</f>
        <v>606105.68161330081</v>
      </c>
      <c r="EQ6" s="8">
        <f>SUMIF(RevReqDetR!$B$11:$B$311,EQ$1,RevReqDetR!$BG$11:$BG$311)</f>
        <v>507370.48376640456</v>
      </c>
      <c r="ER6" s="8">
        <f>SUMIF(RevReqDetR!$B$11:$B$311,ER$1,RevReqDetR!$BG$11:$BG$311)</f>
        <v>396744.88906169985</v>
      </c>
      <c r="ES6" s="8">
        <f>SUMIF(RevReqDetR!$B$11:$B$311,ES$1,RevReqDetR!$BG$11:$BG$311)</f>
        <v>319065.77906169987</v>
      </c>
      <c r="ET6" s="8">
        <f>SUMIF(RevReqDetR!$B$11:$B$311,ET$1,RevReqDetR!$BG$11:$BG$311)</f>
        <v>200380.96383698005</v>
      </c>
      <c r="EU6" s="8">
        <f>SUMIF(RevReqDetR!$B$11:$B$311,EU$1,RevReqDetR!$BG$11:$BG$311)</f>
        <v>175732.80906169987</v>
      </c>
      <c r="EV6" s="8">
        <f>SUMIF(RevReqDetR!$B$11:$B$311,EV$1,RevReqDetR!$BG$11:$BG$311)</f>
        <v>214425.77906169987</v>
      </c>
      <c r="EW6" s="8">
        <f>SUMIF(RevReqDetR!$B$11:$B$311,EW$1,RevReqDetR!$BG$11:$BG$311)</f>
        <v>262229.68442771723</v>
      </c>
      <c r="EX6" s="8">
        <f>SUMIF(RevReqDetR!$B$11:$B$311,EX$1,RevReqDetR!$BG$11:$BG$311)</f>
        <v>368605.70906169986</v>
      </c>
      <c r="EY6" s="8">
        <f>SUMIF(RevReqDetR!$B$11:$B$311,EY$1,RevReqDetR!$BG$11:$BG$311)</f>
        <v>405086.53906169982</v>
      </c>
      <c r="EZ6" s="8">
        <f>SUMIF(RevReqDetR!$B$11:$B$311,EZ$1,RevReqDetR!$BG$11:$BG$311)</f>
        <v>441399.89196725527</v>
      </c>
      <c r="FA6" s="8">
        <f>SUMIF(RevReqDetR!$B$11:$B$311,FA$1,RevReqDetR!$BG$11:$BG$311)</f>
        <v>417186.57906169986</v>
      </c>
      <c r="FB6" s="8">
        <f>SUMIF(RevReqDetR!$B$11:$B$311,FB$1,RevReqDetR!$BG$11:$BG$311)</f>
        <v>408301.00906169985</v>
      </c>
      <c r="FC6" s="8">
        <f>SUMIF(RevReqDetR!$B$11:$B$311,FC$1,RevReqDetR!$BG$11:$BG$311)</f>
        <v>369781.68012377049</v>
      </c>
      <c r="FD6" s="8">
        <f>SUMIF(RevReqDetR!$B$11:$B$311,FD$1,RevReqDetR!$BG$11:$BG$311)</f>
        <v>315069.75243355084</v>
      </c>
      <c r="FE6" s="8">
        <f>SUMIF(RevReqDetR!$B$11:$B$311,FE$1,RevReqDetR!$BG$11:$BG$311)</f>
        <v>257149.75243355086</v>
      </c>
      <c r="FF6" s="8">
        <f>SUMIF(RevReqDetR!$B$11:$B$311,FF$1,RevReqDetR!$BG$11:$BG$311)</f>
        <v>165568.58724410392</v>
      </c>
      <c r="FG6" s="8">
        <f>SUMIF(RevReqDetR!$B$11:$B$311,FG$1,RevReqDetR!$BG$11:$BG$311)</f>
        <v>146429.75243355086</v>
      </c>
      <c r="FH6" s="8">
        <f>SUMIF(RevReqDetR!$B$11:$B$311,FH$1,RevReqDetR!$BG$11:$BG$311)</f>
        <v>179069.75243355086</v>
      </c>
      <c r="FI6" s="8">
        <f>SUMIF(RevReqDetR!$B$11:$B$311,FI$1,RevReqDetR!$BG$11:$BG$311)</f>
        <v>219268.72808119384</v>
      </c>
      <c r="FJ6" s="8">
        <f>SUMIF(RevReqDetR!$B$11:$B$311,FJ$1,RevReqDetR!$BG$11:$BG$311)</f>
        <v>299389.75243355084</v>
      </c>
      <c r="FK6" s="8">
        <f>SUMIF(RevReqDetR!$B$11:$B$311,FK$1,RevReqDetR!$BG$11:$BG$311)</f>
        <v>334269.75243355084</v>
      </c>
      <c r="FL6" s="8">
        <f>SUMIF(RevReqDetR!$B$11:$B$311,FL$1,RevReqDetR!$BG$11:$BG$311)</f>
        <v>399774.9997029503</v>
      </c>
      <c r="FM6" s="8">
        <f>SUMIF(RevReqDetR!$B$11:$B$311,FM$1,RevReqDetR!$BG$11:$BG$311)</f>
        <v>386088.13243355084</v>
      </c>
      <c r="FN6" s="8">
        <f>SUMIF(RevReqDetR!$B$11:$B$311,FN$1,RevReqDetR!$BG$11:$BG$311)</f>
        <v>372958.50243355084</v>
      </c>
      <c r="FO6" s="8">
        <f>SUMIF(RevReqDetR!$B$11:$B$311,FO$1,RevReqDetR!$BG$11:$BG$311)</f>
        <v>308829.24677816074</v>
      </c>
      <c r="FP6" s="8">
        <f>SUMIF(RevReqDetR!$B$11:$B$311,FP$1,RevReqDetR!$BG$11:$BG$311)</f>
        <v>260198.64500655737</v>
      </c>
      <c r="FQ6" s="8">
        <f>SUMIF(RevReqDetR!$B$11:$B$311,FQ$1,RevReqDetR!$BG$11:$BG$311)</f>
        <v>209638.64500655737</v>
      </c>
      <c r="FR6" s="8">
        <f>SUMIF(RevReqDetR!$B$11:$B$311,FR$1,RevReqDetR!$BG$11:$BG$311)</f>
        <v>135057.52861604953</v>
      </c>
      <c r="FS6" s="8">
        <f>SUMIF(RevReqDetR!$B$11:$B$311,FS$1,RevReqDetR!$BG$11:$BG$311)</f>
        <v>117798.64500655739</v>
      </c>
      <c r="FT6" s="8">
        <f>SUMIF(RevReqDetR!$B$11:$B$311,FT$1,RevReqDetR!$BG$11:$BG$311)</f>
        <v>144678.64500655737</v>
      </c>
      <c r="FU6" s="8">
        <f>SUMIF(RevReqDetR!$B$11:$B$311,FU$1,RevReqDetR!$BG$11:$BG$311)</f>
        <v>177723.5785291708</v>
      </c>
      <c r="FV6" s="8">
        <f>SUMIF(RevReqDetR!$B$11:$B$311,FV$1,RevReqDetR!$BG$11:$BG$311)</f>
        <v>247398.64500655737</v>
      </c>
      <c r="FW6" s="8">
        <f>SUMIF(RevReqDetR!$B$11:$B$311,FW$1,RevReqDetR!$BG$11:$BG$311)</f>
        <v>279078.6450065574</v>
      </c>
      <c r="FX6" s="8">
        <f>SUMIF(RevReqDetR!$B$11:$B$311,FX$1,RevReqDetR!$BG$11:$BG$311)</f>
        <v>294974.73435146658</v>
      </c>
      <c r="FY6" s="8">
        <f>SUMIF(RevReqDetR!$B$11:$B$311,FY$1,RevReqDetR!$BG$11:$BG$311)</f>
        <v>234898.06500655736</v>
      </c>
      <c r="FZ6" s="8">
        <f>SUMIF(RevReqDetR!$B$11:$B$311,FZ$1,RevReqDetR!$BG$11:$BG$311)</f>
        <v>64440.15500655739</v>
      </c>
      <c r="GA6" s="8">
        <f>SUMIF(RevReqDetR!$B$11:$B$311,GA$1,RevReqDetR!$BG$11:$BG$311)</f>
        <v>60703.944063230476</v>
      </c>
      <c r="GB6" s="8">
        <f>SUMIF(RevReqDetR!$B$11:$B$311,GB$1,RevReqDetR!$BG$11:$BG$311)</f>
        <v>52692.604356754106</v>
      </c>
      <c r="GC6" s="8">
        <f>SUMIF(RevReqDetR!$B$11:$B$311,GC$1,RevReqDetR!$BG$11:$BG$311)</f>
        <v>44372.604356754106</v>
      </c>
      <c r="GD6" s="8">
        <f>SUMIF(RevReqDetR!$B$11:$B$311,GD$1,RevReqDetR!$BG$11:$BG$311)</f>
        <v>17726.011674001908</v>
      </c>
      <c r="GE6" s="8">
        <f>SUMIF(RevReqDetR!$B$11:$B$311,GE$1,RevReqDetR!$BG$11:$BG$311)</f>
        <v>15892.604356754109</v>
      </c>
      <c r="GF6" s="8">
        <f>SUMIF(RevReqDetR!$B$11:$B$311,GF$1,RevReqDetR!$BG$11:$BG$311)</f>
        <v>18132.604356754109</v>
      </c>
      <c r="GG6" s="8">
        <f>SUMIF(RevReqDetR!$B$11:$B$311,GG$1,RevReqDetR!$BG$11:$BG$311)</f>
        <v>22292.604356754109</v>
      </c>
      <c r="GH6" s="8">
        <f>SUMIF(RevReqDetR!$B$11:$B$311,GH$1,RevReqDetR!$BG$11:$BG$311)</f>
        <v>27863.664356754107</v>
      </c>
      <c r="GI6" s="8">
        <f>SUMIF(RevReqDetR!$B$11:$B$311,GI$1,RevReqDetR!$BG$11:$BG$311)</f>
        <v>6844.8743567541096</v>
      </c>
      <c r="GJ6" s="8">
        <f>SUMIF(RevReqDetR!$B$11:$B$311,GJ$1,RevReqDetR!$BG$11:$BG$311)</f>
        <v>0</v>
      </c>
      <c r="GK6" s="8">
        <f>SUMIF(RevReqDetR!$B$11:$B$311,GK$1,RevReqDetR!$BG$11:$BG$311)</f>
        <v>0</v>
      </c>
      <c r="GL6" s="8">
        <f>SUMIF(RevReqDetR!$B$11:$B$311,GL$1,RevReqDetR!$BG$11:$BG$311)</f>
        <v>0</v>
      </c>
      <c r="GM6" s="8">
        <f>SUMIF(RevReqDetR!$B$11:$B$311,GM$1,RevReqDetR!$BG$11:$BG$311)</f>
        <v>0</v>
      </c>
      <c r="GN6" s="8">
        <f>SUMIF(RevReqDetR!$B$11:$B$311,GN$1,RevReqDetR!$BG$11:$BG$311)</f>
        <v>0</v>
      </c>
      <c r="GO6" s="8">
        <f>SUMIF(RevReqDetR!$B$11:$B$311,GO$1,RevReqDetR!$BG$11:$BG$311)</f>
        <v>0</v>
      </c>
      <c r="GP6" s="8">
        <f>SUMIF(RevReqDetR!$B$11:$B$311,GP$1,RevReqDetR!$BG$11:$BG$311)</f>
        <v>0</v>
      </c>
      <c r="GQ6" s="8">
        <f>SUMIF(RevReqDetR!$B$11:$B$311,GQ$1,RevReqDetR!$BG$11:$BG$311)</f>
        <v>0</v>
      </c>
      <c r="GR6" s="8">
        <f>SUMIF(RevReqDetR!$B$11:$B$311,GR$1,RevReqDetR!$BG$11:$BG$311)</f>
        <v>0</v>
      </c>
      <c r="GS6" s="8">
        <f>SUMIF(RevReqDetR!$B$11:$B$311,GS$1,RevReqDetR!$BG$11:$BG$311)</f>
        <v>0</v>
      </c>
      <c r="GT6" s="8">
        <f>SUMIF(RevReqDetR!$B$11:$B$311,GT$1,RevReqDetR!$BG$11:$BG$311)</f>
        <v>0</v>
      </c>
      <c r="GU6" s="8">
        <f>SUMIF(RevReqDetR!$B$11:$B$311,GU$1,RevReqDetR!$BG$11:$BG$311)</f>
        <v>0</v>
      </c>
      <c r="GV6" s="8">
        <f>SUMIF(RevReqDetR!$B$11:$B$311,GV$1,RevReqDetR!$BG$11:$BG$311)</f>
        <v>0</v>
      </c>
      <c r="GW6" s="8">
        <f>SUMIF(RevReqDetR!$B$11:$B$311,GW$1,RevReqDetR!$BG$11:$BG$311)</f>
        <v>0</v>
      </c>
      <c r="GX6" s="8">
        <f>SUMIF(RevReqDetR!$B$11:$B$311,GX$1,RevReqDetR!$BG$11:$BG$311)</f>
        <v>0</v>
      </c>
      <c r="GY6" s="8">
        <f>SUMIF(RevReqDetR!$B$11:$B$311,GY$1,RevReqDetR!$BG$11:$BG$311)</f>
        <v>0</v>
      </c>
      <c r="GZ6" s="8">
        <f>SUMIF(RevReqDetR!$B$11:$B$311,GZ$1,RevReqDetR!$BG$11:$BG$311)</f>
        <v>0</v>
      </c>
      <c r="HA6" s="8">
        <f>SUMIF(RevReqDetR!$B$11:$B$311,HA$1,RevReqDetR!$BG$11:$BG$311)</f>
        <v>0</v>
      </c>
      <c r="HB6" s="8">
        <f>SUMIF(RevReqDetR!$B$11:$B$311,HB$1,RevReqDetR!$BG$11:$BG$311)</f>
        <v>0</v>
      </c>
      <c r="HC6" s="8">
        <f>SUMIF(RevReqDetR!$B$11:$B$311,HC$1,RevReqDetR!$BG$11:$BG$311)</f>
        <v>0</v>
      </c>
      <c r="HD6" s="8">
        <f>SUMIF(RevReqDetR!$B$11:$B$311,HD$1,RevReqDetR!$BG$11:$BG$311)</f>
        <v>0</v>
      </c>
      <c r="HE6" s="8">
        <f>SUMIF(RevReqDetR!$B$11:$B$311,HE$1,RevReqDetR!$BG$11:$BG$311)</f>
        <v>0</v>
      </c>
      <c r="HF6" s="8">
        <f>SUMIF(RevReqDetR!$B$11:$B$311,HF$1,RevReqDetR!$BG$11:$BG$311)</f>
        <v>0</v>
      </c>
      <c r="HG6" s="8">
        <f>SUMIF(RevReqDetR!$B$11:$B$311,HG$1,RevReqDetR!$BG$11:$BG$311)</f>
        <v>0</v>
      </c>
      <c r="HH6" s="8">
        <f>SUMIF(RevReqDetR!$B$11:$B$311,HH$1,RevReqDetR!$BG$11:$BG$311)</f>
        <v>0</v>
      </c>
      <c r="HI6" s="8">
        <f>SUMIF(RevReqDetR!$B$11:$B$311,HI$1,RevReqDetR!$BG$11:$BG$311)</f>
        <v>0</v>
      </c>
      <c r="HJ6" s="8">
        <f>SUMIF(RevReqDetR!$B$11:$B$311,HJ$1,RevReqDetR!$BG$11:$BG$311)</f>
        <v>0</v>
      </c>
      <c r="HK6" s="8">
        <f>SUMIF(RevReqDetR!$B$11:$B$311,HK$1,RevReqDetR!$BG$11:$BG$311)</f>
        <v>0</v>
      </c>
      <c r="HL6" s="8">
        <f>SUMIF(RevReqDetR!$B$11:$B$311,HL$1,RevReqDetR!$BG$11:$BG$311)</f>
        <v>0</v>
      </c>
      <c r="HM6" s="8">
        <f>SUMIF(RevReqDetR!$B$11:$B$311,HM$1,RevReqDetR!$BG$11:$BG$311)</f>
        <v>0</v>
      </c>
      <c r="HN6" s="8">
        <f>SUMIF(RevReqDetR!$B$11:$B$311,HN$1,RevReqDetR!$BG$11:$BG$311)</f>
        <v>0</v>
      </c>
      <c r="HO6" s="8">
        <f>SUMIF(RevReqDetR!$B$11:$B$311,HO$1,RevReqDetR!$BG$11:$BG$311)</f>
        <v>0</v>
      </c>
      <c r="HP6" s="8">
        <f>SUMIF(RevReqDetR!$B$11:$B$311,HP$1,RevReqDetR!$BG$11:$BG$311)</f>
        <v>0</v>
      </c>
      <c r="HQ6" s="8">
        <f>SUMIF(RevReqDetR!$B$11:$B$311,HQ$1,RevReqDetR!$BG$11:$BG$311)</f>
        <v>0</v>
      </c>
      <c r="HR6" s="8">
        <f>SUMIF(RevReqDetR!$B$11:$B$311,HR$1,RevReqDetR!$BG$11:$BG$311)</f>
        <v>0</v>
      </c>
      <c r="HS6" s="8">
        <f>SUMIF(RevReqDetR!$B$11:$B$311,HS$1,RevReqDetR!$BG$11:$BG$311)</f>
        <v>0</v>
      </c>
      <c r="HT6" s="8">
        <f>SUMIF(RevReqDetR!$B$11:$B$311,HT$1,RevReqDetR!$BG$11:$BG$311)</f>
        <v>0</v>
      </c>
      <c r="HU6" s="8">
        <f>SUMIF(RevReqDetR!$B$11:$B$311,HU$1,RevReqDetR!$BG$11:$BG$311)</f>
        <v>0</v>
      </c>
      <c r="HV6" s="8">
        <f>SUMIF(RevReqDetR!$B$11:$B$311,HV$1,RevReqDetR!$BG$11:$BG$311)</f>
        <v>0</v>
      </c>
      <c r="HW6" s="8">
        <f>SUMIF(RevReqDetR!$B$11:$B$311,HW$1,RevReqDetR!$BG$11:$BG$311)</f>
        <v>0</v>
      </c>
      <c r="HX6" s="7"/>
      <c r="HY6" s="7">
        <f t="shared" ref="HY6:IH16" si="5">SUMIF($D$45:$HX$45,HY$1,$D6:$HX6)</f>
        <v>190689.31999999998</v>
      </c>
      <c r="HZ6" s="7">
        <f t="shared" si="5"/>
        <v>452763.89999999997</v>
      </c>
      <c r="IA6" s="7">
        <f t="shared" si="5"/>
        <v>972124.27999999991</v>
      </c>
      <c r="IB6" s="7">
        <f t="shared" si="5"/>
        <v>4144545.0300000003</v>
      </c>
      <c r="IC6" s="7">
        <f t="shared" si="5"/>
        <v>7160366.0199999996</v>
      </c>
      <c r="ID6" s="7">
        <f t="shared" si="5"/>
        <v>7628327.5457297526</v>
      </c>
      <c r="IE6" s="7">
        <f t="shared" si="5"/>
        <v>8060366.9911589911</v>
      </c>
      <c r="IF6" s="7">
        <f t="shared" si="5"/>
        <v>7990839.8651599623</v>
      </c>
      <c r="IG6" s="7">
        <f t="shared" si="5"/>
        <v>7904836.7351606581</v>
      </c>
      <c r="IH6" s="7">
        <f t="shared" si="5"/>
        <v>7750282.5289543625</v>
      </c>
      <c r="II6" s="7">
        <f t="shared" ref="II6:IR16" si="6">SUMIF($D$45:$HX$45,II$1,$D6:$HX6)</f>
        <v>7546730.92748891</v>
      </c>
      <c r="IJ6" s="7">
        <f t="shared" si="6"/>
        <v>7079258.2334706457</v>
      </c>
      <c r="IK6" s="7">
        <f t="shared" si="6"/>
        <v>5699840.1877248641</v>
      </c>
      <c r="IL6" s="7">
        <f t="shared" si="6"/>
        <v>3835350.1495930245</v>
      </c>
      <c r="IM6" s="7">
        <f t="shared" si="6"/>
        <v>3281484.4964208291</v>
      </c>
      <c r="IN6" s="7">
        <f t="shared" si="6"/>
        <v>1853817.79431277</v>
      </c>
      <c r="IO6" s="7">
        <f t="shared" si="6"/>
        <v>108752.36345777244</v>
      </c>
      <c r="IP6" s="7">
        <f t="shared" si="6"/>
        <v>0</v>
      </c>
      <c r="IQ6" s="7">
        <f t="shared" si="6"/>
        <v>0</v>
      </c>
      <c r="IR6" s="7">
        <f t="shared" si="6"/>
        <v>0</v>
      </c>
    </row>
    <row r="7" spans="1:252" ht="15" x14ac:dyDescent="0.35">
      <c r="B7" s="59" t="s">
        <v>41</v>
      </c>
      <c r="D7" s="13">
        <f>SUMIF(RevReqDetR!$B$11:$B$311,D$1,RevReqDetR!$BH$11:$BH$311)</f>
        <v>0</v>
      </c>
      <c r="E7" s="13">
        <f>SUMIF(RevReqDetR!$B$11:$B$311,E$1,RevReqDetR!$BH$11:$BH$311)</f>
        <v>0</v>
      </c>
      <c r="F7" s="13">
        <f>SUMIF(RevReqDetR!$B$11:$B$311,F$1,RevReqDetR!$BH$11:$BH$311)</f>
        <v>0</v>
      </c>
      <c r="G7" s="13">
        <f>SUMIF(RevReqDetR!$B$11:$B$311,G$1,RevReqDetR!$BH$11:$BH$311)</f>
        <v>0</v>
      </c>
      <c r="H7" s="13">
        <f>SUMIF(RevReqDetR!$B$11:$B$311,H$1,RevReqDetR!$BH$11:$BH$311)</f>
        <v>0</v>
      </c>
      <c r="I7" s="13">
        <f>SUMIF(RevReqDetR!$B$11:$B$311,I$1,RevReqDetR!$BH$11:$BH$311)</f>
        <v>0</v>
      </c>
      <c r="J7" s="13">
        <f>SUMIF(RevReqDetR!$B$11:$B$311,J$1,RevReqDetR!$BH$11:$BH$311)</f>
        <v>0</v>
      </c>
      <c r="K7" s="13">
        <f>SUMIF(RevReqDetR!$B$11:$B$311,K$1,RevReqDetR!$BH$11:$BH$311)</f>
        <v>0</v>
      </c>
      <c r="L7" s="13">
        <f>SUMIF(RevReqDetR!$B$11:$B$311,L$1,RevReqDetR!$BH$11:$BH$311)</f>
        <v>0</v>
      </c>
      <c r="M7" s="13">
        <f>SUMIF(RevReqDetR!$B$11:$B$311,M$1,RevReqDetR!$BH$11:$BH$311)</f>
        <v>0</v>
      </c>
      <c r="N7" s="13">
        <f>SUMIF(RevReqDetR!$B$11:$B$311,N$1,RevReqDetR!$BH$11:$BH$311)</f>
        <v>0</v>
      </c>
      <c r="O7" s="13">
        <f>SUMIF(RevReqDetR!$B$11:$B$311,O$1,RevReqDetR!$BH$11:$BH$311)</f>
        <v>0</v>
      </c>
      <c r="P7" s="13">
        <f>SUMIF(RevReqDetR!$B$11:$B$311,P$1,RevReqDetR!$BH$11:$BH$311)</f>
        <v>0</v>
      </c>
      <c r="Q7" s="13">
        <f>SUMIF(RevReqDetR!$B$11:$B$311,Q$1,RevReqDetR!$BH$11:$BH$311)</f>
        <v>0</v>
      </c>
      <c r="R7" s="13">
        <f>SUMIF(RevReqDetR!$B$11:$B$311,R$1,RevReqDetR!$BH$11:$BH$311)</f>
        <v>0</v>
      </c>
      <c r="S7" s="13">
        <f>SUMIF(RevReqDetR!$B$11:$B$311,S$1,RevReqDetR!$BH$11:$BH$311)</f>
        <v>0</v>
      </c>
      <c r="T7" s="13">
        <f>SUMIF(RevReqDetR!$B$11:$B$311,T$1,RevReqDetR!$BH$11:$BH$311)</f>
        <v>0</v>
      </c>
      <c r="U7" s="13">
        <f>SUMIF(RevReqDetR!$B$11:$B$311,U$1,RevReqDetR!$BH$11:$BH$311)</f>
        <v>0</v>
      </c>
      <c r="V7" s="13">
        <f>SUMIF(RevReqDetR!$B$11:$B$311,V$1,RevReqDetR!$BH$11:$BH$311)</f>
        <v>0</v>
      </c>
      <c r="W7" s="13">
        <f>SUMIF(RevReqDetR!$B$11:$B$311,W$1,RevReqDetR!$BH$11:$BH$311)</f>
        <v>0</v>
      </c>
      <c r="X7" s="13">
        <f>SUMIF(RevReqDetR!$B$11:$B$311,X$1,RevReqDetR!$BH$11:$BH$311)</f>
        <v>0</v>
      </c>
      <c r="Y7" s="13">
        <f>SUMIF(RevReqDetR!$B$11:$B$311,Y$1,RevReqDetR!$BH$11:$BH$311)</f>
        <v>0</v>
      </c>
      <c r="Z7" s="13">
        <f>SUMIF(RevReqDetR!$B$11:$B$311,Z$1,RevReqDetR!$BH$11:$BH$311)</f>
        <v>0</v>
      </c>
      <c r="AA7" s="13">
        <f>SUMIF(RevReqDetR!$B$11:$B$311,AA$1,RevReqDetR!$BH$11:$BH$311)</f>
        <v>0</v>
      </c>
      <c r="AB7" s="13">
        <f>SUMIF(RevReqDetR!$B$11:$B$311,AB$1,RevReqDetR!$BH$11:$BH$311)</f>
        <v>0</v>
      </c>
      <c r="AC7" s="13">
        <f>SUMIF(RevReqDetR!$B$11:$B$311,AC$1,RevReqDetR!$BH$11:$BH$311)</f>
        <v>0</v>
      </c>
      <c r="AD7" s="13">
        <f>SUMIF(RevReqDetR!$B$11:$B$311,AD$1,RevReqDetR!$BH$11:$BH$311)</f>
        <v>0</v>
      </c>
      <c r="AE7" s="13">
        <f>SUMIF(RevReqDetR!$B$11:$B$311,AE$1,RevReqDetR!$BH$11:$BH$311)</f>
        <v>0</v>
      </c>
      <c r="AF7" s="13">
        <f>SUMIF(RevReqDetR!$B$11:$B$311,AF$1,RevReqDetR!$BH$11:$BH$311)</f>
        <v>0</v>
      </c>
      <c r="AG7" s="13">
        <f>SUMIF(RevReqDetR!$B$11:$B$311,AG$1,RevReqDetR!$BH$11:$BH$311)</f>
        <v>0</v>
      </c>
      <c r="AH7" s="13">
        <f>SUMIF(RevReqDetR!$B$11:$B$311,AH$1,RevReqDetR!$BH$11:$BH$311)</f>
        <v>0</v>
      </c>
      <c r="AI7" s="13">
        <f>SUMIF(RevReqDetR!$B$11:$B$311,AI$1,RevReqDetR!$BH$11:$BH$311)</f>
        <v>0</v>
      </c>
      <c r="AJ7" s="13">
        <f>SUMIF(RevReqDetR!$B$11:$B$311,AJ$1,RevReqDetR!$BH$11:$BH$311)</f>
        <v>0</v>
      </c>
      <c r="AK7" s="13">
        <f>SUMIF(RevReqDetR!$B$11:$B$311,AK$1,RevReqDetR!$BH$11:$BH$311)</f>
        <v>0</v>
      </c>
      <c r="AL7" s="13">
        <f>SUMIF(RevReqDetR!$B$11:$B$311,AL$1,RevReqDetR!$BH$11:$BH$311)</f>
        <v>0</v>
      </c>
      <c r="AM7" s="13">
        <f>SUMIF(RevReqDetR!$B$11:$B$311,AM$1,RevReqDetR!$BH$11:$BH$311)</f>
        <v>0</v>
      </c>
      <c r="AN7" s="13">
        <f>SUMIF(RevReqDetR!$B$11:$B$311,AN$1,RevReqDetR!$BH$11:$BH$311)</f>
        <v>0</v>
      </c>
      <c r="AO7" s="13">
        <f>SUMIF(RevReqDetR!$B$11:$B$311,AO$1,RevReqDetR!$BH$11:$BH$311)</f>
        <v>0</v>
      </c>
      <c r="AP7" s="13">
        <f>SUMIF(RevReqDetR!$B$11:$B$311,AP$1,RevReqDetR!$BH$11:$BH$311)</f>
        <v>0</v>
      </c>
      <c r="AQ7" s="13">
        <f>SUMIF(RevReqDetR!$B$11:$B$311,AQ$1,RevReqDetR!$BH$11:$BH$311)</f>
        <v>0</v>
      </c>
      <c r="AR7" s="13">
        <f>SUMIF(RevReqDetR!$B$11:$B$311,AR$1,RevReqDetR!$BH$11:$BH$311)</f>
        <v>0</v>
      </c>
      <c r="AS7" s="13">
        <f>SUMIF(RevReqDetR!$B$11:$B$311,AS$1,RevReqDetR!$BH$11:$BH$311)</f>
        <v>0</v>
      </c>
      <c r="AT7" s="13">
        <f>SUMIF(RevReqDetR!$B$11:$B$311,AT$1,RevReqDetR!$BH$11:$BH$311)</f>
        <v>0</v>
      </c>
      <c r="AU7" s="13">
        <f>SUMIF(RevReqDetR!$B$11:$B$311,AU$1,RevReqDetR!$BH$11:$BH$311)</f>
        <v>0</v>
      </c>
      <c r="AV7" s="13">
        <f>SUMIF(RevReqDetR!$B$11:$B$311,AV$1,RevReqDetR!$BH$11:$BH$311)</f>
        <v>0</v>
      </c>
      <c r="AW7" s="13">
        <f>SUMIF(RevReqDetR!$B$11:$B$311,AW$1,RevReqDetR!$BH$11:$BH$311)</f>
        <v>0</v>
      </c>
      <c r="AX7" s="13">
        <f>SUMIF(RevReqDetR!$B$11:$B$311,AX$1,RevReqDetR!$BH$11:$BH$311)</f>
        <v>0</v>
      </c>
      <c r="AY7" s="13">
        <f>SUMIF(RevReqDetR!$B$11:$B$311,AY$1,RevReqDetR!$BH$11:$BH$311)</f>
        <v>0</v>
      </c>
      <c r="AZ7" s="13">
        <f>SUMIF(RevReqDetR!$B$11:$B$311,AZ$1,RevReqDetR!$BH$11:$BH$311)</f>
        <v>0</v>
      </c>
      <c r="BA7" s="13">
        <f>SUMIF(RevReqDetR!$B$11:$B$311,BA$1,RevReqDetR!$BH$11:$BH$311)</f>
        <v>0</v>
      </c>
      <c r="BB7" s="13">
        <f>SUMIF(RevReqDetR!$B$11:$B$311,BB$1,RevReqDetR!$BH$11:$BH$311)</f>
        <v>0</v>
      </c>
      <c r="BC7" s="13">
        <f>SUMIF(RevReqDetR!$B$11:$B$311,BC$1,RevReqDetR!$BH$11:$BH$311)</f>
        <v>0</v>
      </c>
      <c r="BD7" s="13">
        <f>SUMIF(RevReqDetR!$B$11:$B$311,BD$1,RevReqDetR!$BH$11:$BH$311)</f>
        <v>0</v>
      </c>
      <c r="BE7" s="13">
        <f>SUMIF(RevReqDetR!$B$11:$B$311,BE$1,RevReqDetR!$BH$11:$BH$311)</f>
        <v>0</v>
      </c>
      <c r="BF7" s="13">
        <f>SUMIF(RevReqDetR!$B$11:$B$311,BF$1,RevReqDetR!$BH$11:$BH$311)</f>
        <v>0</v>
      </c>
      <c r="BG7" s="13">
        <f>SUMIF(RevReqDetR!$B$11:$B$311,BG$1,RevReqDetR!$BH$11:$BH$311)</f>
        <v>0</v>
      </c>
      <c r="BH7" s="13">
        <f>SUMIF(RevReqDetR!$B$11:$B$311,BH$1,RevReqDetR!$BH$11:$BH$311)</f>
        <v>0</v>
      </c>
      <c r="BI7" s="13">
        <f>SUMIF(RevReqDetR!$B$11:$B$311,BI$1,RevReqDetR!$BH$11:$BH$311)</f>
        <v>0</v>
      </c>
      <c r="BJ7" s="13">
        <f>SUMIF(RevReqDetR!$B$11:$B$311,BJ$1,RevReqDetR!$BH$11:$BH$311)</f>
        <v>0</v>
      </c>
      <c r="BK7" s="13">
        <f>SUMIF(RevReqDetR!$B$11:$B$311,BK$1,RevReqDetR!$BH$11:$BH$311)</f>
        <v>0</v>
      </c>
      <c r="BL7" s="13">
        <f>SUMIF(RevReqDetR!$B$11:$B$311,BL$1,RevReqDetR!$BH$11:$BH$311)</f>
        <v>0</v>
      </c>
      <c r="BM7" s="13">
        <f>SUMIF(RevReqDetR!$B$11:$B$311,BM$1,RevReqDetR!$BH$11:$BH$311)</f>
        <v>0</v>
      </c>
      <c r="BN7" s="13">
        <f>SUMIF(RevReqDetR!$B$11:$B$311,BN$1,RevReqDetR!$BH$11:$BH$311)</f>
        <v>0</v>
      </c>
      <c r="BO7" s="13">
        <f>SUMIF(RevReqDetR!$B$11:$B$311,BO$1,RevReqDetR!$BH$11:$BH$311)</f>
        <v>0</v>
      </c>
      <c r="BP7" s="13">
        <f>SUMIF(RevReqDetR!$B$11:$B$311,BP$1,RevReqDetR!$BH$11:$BH$311)</f>
        <v>0</v>
      </c>
      <c r="BQ7" s="13">
        <f>SUMIF(RevReqDetR!$B$11:$B$311,BQ$1,RevReqDetR!$BH$11:$BH$311)</f>
        <v>0</v>
      </c>
      <c r="BR7" s="13">
        <f>SUMIF(RevReqDetR!$B$11:$B$311,BR$1,RevReqDetR!$BH$11:$BH$311)</f>
        <v>0</v>
      </c>
      <c r="BS7" s="13">
        <f>SUMIF(RevReqDetR!$B$11:$B$311,BS$1,RevReqDetR!$BH$11:$BH$311)</f>
        <v>0</v>
      </c>
      <c r="BT7" s="13">
        <f>SUMIF(RevReqDetR!$B$11:$B$311,BT$1,RevReqDetR!$BH$11:$BH$311)</f>
        <v>0</v>
      </c>
      <c r="BU7" s="13">
        <f>SUMIF(RevReqDetR!$B$11:$B$311,BU$1,RevReqDetR!$BH$11:$BH$311)</f>
        <v>0</v>
      </c>
      <c r="BV7" s="13">
        <f>SUMIF(RevReqDetR!$B$11:$B$311,BV$1,RevReqDetR!$BH$11:$BH$311)</f>
        <v>0</v>
      </c>
      <c r="BW7" s="13">
        <f>SUMIF(RevReqDetR!$B$11:$B$311,BW$1,RevReqDetR!$BH$11:$BH$311)</f>
        <v>0</v>
      </c>
      <c r="BX7" s="13">
        <f>SUMIF(RevReqDetR!$B$11:$B$311,BX$1,RevReqDetR!$BH$11:$BH$311)</f>
        <v>0</v>
      </c>
      <c r="BY7" s="13">
        <f>SUMIF(RevReqDetR!$B$11:$B$311,BY$1,RevReqDetR!$BH$11:$BH$311)</f>
        <v>0</v>
      </c>
      <c r="BZ7" s="13">
        <f>SUMIF(RevReqDetR!$B$11:$B$311,BZ$1,RevReqDetR!$BH$11:$BH$311)</f>
        <v>0</v>
      </c>
      <c r="CA7" s="13">
        <f>SUMIF(RevReqDetR!$B$11:$B$311,CA$1,RevReqDetR!$BH$11:$BH$311)</f>
        <v>0</v>
      </c>
      <c r="CB7" s="13">
        <f>SUMIF(RevReqDetR!$B$11:$B$311,CB$1,RevReqDetR!$BH$11:$BH$311)</f>
        <v>0</v>
      </c>
      <c r="CC7" s="13">
        <f>SUMIF(RevReqDetR!$B$11:$B$311,CC$1,RevReqDetR!$BH$11:$BH$311)</f>
        <v>0</v>
      </c>
      <c r="CD7" s="13">
        <f>SUMIF(RevReqDetR!$B$11:$B$311,CD$1,RevReqDetR!$BH$11:$BH$311)</f>
        <v>0</v>
      </c>
      <c r="CE7" s="13">
        <f>SUMIF(RevReqDetR!$B$11:$B$311,CE$1,RevReqDetR!$BH$11:$BH$311)</f>
        <v>0</v>
      </c>
      <c r="CF7" s="13">
        <f>SUMIF(RevReqDetR!$B$11:$B$311,CF$1,RevReqDetR!$BH$11:$BH$311)</f>
        <v>0</v>
      </c>
      <c r="CG7" s="13">
        <f>SUMIF(RevReqDetR!$B$11:$B$311,CG$1,RevReqDetR!$BH$11:$BH$311)</f>
        <v>0</v>
      </c>
      <c r="CH7" s="13">
        <f>SUMIF(RevReqDetR!$B$11:$B$311,CH$1,RevReqDetR!$BH$11:$BH$311)</f>
        <v>0</v>
      </c>
      <c r="CI7" s="13">
        <f>SUMIF(RevReqDetR!$B$11:$B$311,CI$1,RevReqDetR!$BH$11:$BH$311)</f>
        <v>0</v>
      </c>
      <c r="CJ7" s="13">
        <f>SUMIF(RevReqDetR!$B$11:$B$311,CJ$1,RevReqDetR!$BH$11:$BH$311)</f>
        <v>0</v>
      </c>
      <c r="CK7" s="13">
        <f>SUMIF(RevReqDetR!$B$11:$B$311,CK$1,RevReqDetR!$BH$11:$BH$311)</f>
        <v>0</v>
      </c>
      <c r="CL7" s="13">
        <f>SUMIF(RevReqDetR!$B$11:$B$311,CL$1,RevReqDetR!$BH$11:$BH$311)</f>
        <v>0</v>
      </c>
      <c r="CM7" s="13">
        <f>SUMIF(RevReqDetR!$B$11:$B$311,CM$1,RevReqDetR!$BH$11:$BH$311)</f>
        <v>0</v>
      </c>
      <c r="CN7" s="13">
        <f>SUMIF(RevReqDetR!$B$11:$B$311,CN$1,RevReqDetR!$BH$11:$BH$311)</f>
        <v>0</v>
      </c>
      <c r="CO7" s="13">
        <f>SUMIF(RevReqDetR!$B$11:$B$311,CO$1,RevReqDetR!$BH$11:$BH$311)</f>
        <v>0</v>
      </c>
      <c r="CP7" s="13">
        <f>SUMIF(RevReqDetR!$B$11:$B$311,CP$1,RevReqDetR!$BH$11:$BH$311)</f>
        <v>0</v>
      </c>
      <c r="CQ7" s="13">
        <f>SUMIF(RevReqDetR!$B$11:$B$311,CQ$1,RevReqDetR!$BH$11:$BH$311)</f>
        <v>0</v>
      </c>
      <c r="CR7" s="13">
        <f>SUMIF(RevReqDetR!$B$11:$B$311,CR$1,RevReqDetR!$BH$11:$BH$311)</f>
        <v>0</v>
      </c>
      <c r="CS7" s="13">
        <f>SUMIF(RevReqDetR!$B$11:$B$311,CS$1,RevReqDetR!$BH$11:$BH$311)</f>
        <v>0</v>
      </c>
      <c r="CT7" s="13">
        <f>SUMIF(RevReqDetR!$B$11:$B$311,CT$1,RevReqDetR!$BH$11:$BH$311)</f>
        <v>0</v>
      </c>
      <c r="CU7" s="13">
        <f>SUMIF(RevReqDetR!$B$11:$B$311,CU$1,RevReqDetR!$BH$11:$BH$311)</f>
        <v>0</v>
      </c>
      <c r="CV7" s="13">
        <f>SUMIF(RevReqDetR!$B$11:$B$311,CV$1,RevReqDetR!$BH$11:$BH$311)</f>
        <v>0</v>
      </c>
      <c r="CW7" s="13">
        <f>SUMIF(RevReqDetR!$B$11:$B$311,CW$1,RevReqDetR!$BH$11:$BH$311)</f>
        <v>0</v>
      </c>
      <c r="CX7" s="13">
        <f>SUMIF(RevReqDetR!$B$11:$B$311,CX$1,RevReqDetR!$BH$11:$BH$311)</f>
        <v>0</v>
      </c>
      <c r="CY7" s="13">
        <f>SUMIF(RevReqDetR!$B$11:$B$311,CY$1,RevReqDetR!$BH$11:$BH$311)</f>
        <v>0</v>
      </c>
      <c r="CZ7" s="13">
        <f>SUMIF(RevReqDetR!$B$11:$B$311,CZ$1,RevReqDetR!$BH$11:$BH$311)</f>
        <v>0</v>
      </c>
      <c r="DA7" s="13">
        <f>SUMIF(RevReqDetR!$B$11:$B$311,DA$1,RevReqDetR!$BH$11:$BH$311)</f>
        <v>0</v>
      </c>
      <c r="DB7" s="13">
        <f>SUMIF(RevReqDetR!$B$11:$B$311,DB$1,RevReqDetR!$BH$11:$BH$311)</f>
        <v>0</v>
      </c>
      <c r="DC7" s="13">
        <f>SUMIF(RevReqDetR!$B$11:$B$311,DC$1,RevReqDetR!$BH$11:$BH$311)</f>
        <v>0</v>
      </c>
      <c r="DD7" s="13">
        <f>SUMIF(RevReqDetR!$B$11:$B$311,DD$1,RevReqDetR!$BH$11:$BH$311)</f>
        <v>0</v>
      </c>
      <c r="DE7" s="13">
        <f>SUMIF(RevReqDetR!$B$11:$B$311,DE$1,RevReqDetR!$BH$11:$BH$311)</f>
        <v>0</v>
      </c>
      <c r="DF7" s="13">
        <f>SUMIF(RevReqDetR!$B$11:$B$311,DF$1,RevReqDetR!$BH$11:$BH$311)</f>
        <v>0</v>
      </c>
      <c r="DG7" s="13">
        <f>SUMIF(RevReqDetR!$B$11:$B$311,DG$1,RevReqDetR!$BH$11:$BH$311)</f>
        <v>0</v>
      </c>
      <c r="DH7" s="13">
        <f>SUMIF(RevReqDetR!$B$11:$B$311,DH$1,RevReqDetR!$BH$11:$BH$311)</f>
        <v>0</v>
      </c>
      <c r="DI7" s="13">
        <f>SUMIF(RevReqDetR!$B$11:$B$311,DI$1,RevReqDetR!$BH$11:$BH$311)</f>
        <v>0</v>
      </c>
      <c r="DJ7" s="13">
        <f>SUMIF(RevReqDetR!$B$11:$B$311,DJ$1,RevReqDetR!$BH$11:$BH$311)</f>
        <v>0</v>
      </c>
      <c r="DK7" s="13">
        <f>SUMIF(RevReqDetR!$B$11:$B$311,DK$1,RevReqDetR!$BH$11:$BH$311)</f>
        <v>0</v>
      </c>
      <c r="DL7" s="13">
        <f>SUMIF(RevReqDetR!$B$11:$B$311,DL$1,RevReqDetR!$BH$11:$BH$311)</f>
        <v>0</v>
      </c>
      <c r="DM7" s="13">
        <f>SUMIF(RevReqDetR!$B$11:$B$311,DM$1,RevReqDetR!$BH$11:$BH$311)</f>
        <v>0</v>
      </c>
      <c r="DN7" s="13">
        <f>SUMIF(RevReqDetR!$B$11:$B$311,DN$1,RevReqDetR!$BH$11:$BH$311)</f>
        <v>0</v>
      </c>
      <c r="DO7" s="13">
        <f>SUMIF(RevReqDetR!$B$11:$B$311,DO$1,RevReqDetR!$BH$11:$BH$311)</f>
        <v>0</v>
      </c>
      <c r="DP7" s="13">
        <f>SUMIF(RevReqDetR!$B$11:$B$311,DP$1,RevReqDetR!$BH$11:$BH$311)</f>
        <v>0</v>
      </c>
      <c r="DQ7" s="13">
        <f>SUMIF(RevReqDetR!$B$11:$B$311,DQ$1,RevReqDetR!$BH$11:$BH$311)</f>
        <v>0</v>
      </c>
      <c r="DR7" s="13">
        <f>SUMIF(RevReqDetR!$B$11:$B$311,DR$1,RevReqDetR!$BH$11:$BH$311)</f>
        <v>0</v>
      </c>
      <c r="DS7" s="13">
        <f>SUMIF(RevReqDetR!$B$11:$B$311,DS$1,RevReqDetR!$BH$11:$BH$311)</f>
        <v>0</v>
      </c>
      <c r="DT7" s="13">
        <f>SUMIF(RevReqDetR!$B$11:$B$311,DT$1,RevReqDetR!$BH$11:$BH$311)</f>
        <v>0</v>
      </c>
      <c r="DU7" s="13">
        <f>SUMIF(RevReqDetR!$B$11:$B$311,DU$1,RevReqDetR!$BH$11:$BH$311)</f>
        <v>0</v>
      </c>
      <c r="DV7" s="13">
        <f>SUMIF(RevReqDetR!$B$11:$B$311,DV$1,RevReqDetR!$BH$11:$BH$311)</f>
        <v>0</v>
      </c>
      <c r="DW7" s="13">
        <f>SUMIF(RevReqDetR!$B$11:$B$311,DW$1,RevReqDetR!$BH$11:$BH$311)</f>
        <v>0</v>
      </c>
      <c r="DX7" s="13">
        <f>SUMIF(RevReqDetR!$B$11:$B$311,DX$1,RevReqDetR!$BH$11:$BH$311)</f>
        <v>0</v>
      </c>
      <c r="DY7" s="13">
        <f>SUMIF(RevReqDetR!$B$11:$B$311,DY$1,RevReqDetR!$BH$11:$BH$311)</f>
        <v>0</v>
      </c>
      <c r="DZ7" s="13">
        <f>SUMIF(RevReqDetR!$B$11:$B$311,DZ$1,RevReqDetR!$BH$11:$BH$311)</f>
        <v>0</v>
      </c>
      <c r="EA7" s="13">
        <f>SUMIF(RevReqDetR!$B$11:$B$311,EA$1,RevReqDetR!$BH$11:$BH$311)</f>
        <v>0</v>
      </c>
      <c r="EB7" s="13">
        <f>SUMIF(RevReqDetR!$B$11:$B$311,EB$1,RevReqDetR!$BH$11:$BH$311)</f>
        <v>0</v>
      </c>
      <c r="EC7" s="13">
        <f>SUMIF(RevReqDetR!$B$11:$B$311,EC$1,RevReqDetR!$BH$11:$BH$311)</f>
        <v>0</v>
      </c>
      <c r="ED7" s="13">
        <f>SUMIF(RevReqDetR!$B$11:$B$311,ED$1,RevReqDetR!$BH$11:$BH$311)</f>
        <v>0</v>
      </c>
      <c r="EE7" s="13">
        <f>SUMIF(RevReqDetR!$B$11:$B$311,EE$1,RevReqDetR!$BH$11:$BH$311)</f>
        <v>0</v>
      </c>
      <c r="EF7" s="13">
        <f>SUMIF(RevReqDetR!$B$11:$B$311,EF$1,RevReqDetR!$BH$11:$BH$311)</f>
        <v>0</v>
      </c>
      <c r="EG7" s="13">
        <f>SUMIF(RevReqDetR!$B$11:$B$311,EG$1,RevReqDetR!$BH$11:$BH$311)</f>
        <v>0</v>
      </c>
      <c r="EH7" s="13">
        <f>SUMIF(RevReqDetR!$B$11:$B$311,EH$1,RevReqDetR!$BH$11:$BH$311)</f>
        <v>0</v>
      </c>
      <c r="EI7" s="13">
        <f>SUMIF(RevReqDetR!$B$11:$B$311,EI$1,RevReqDetR!$BH$11:$BH$311)</f>
        <v>0</v>
      </c>
      <c r="EJ7" s="13">
        <f>SUMIF(RevReqDetR!$B$11:$B$311,EJ$1,RevReqDetR!$BH$11:$BH$311)</f>
        <v>0</v>
      </c>
      <c r="EK7" s="13">
        <f>SUMIF(RevReqDetR!$B$11:$B$311,EK$1,RevReqDetR!$BH$11:$BH$311)</f>
        <v>0</v>
      </c>
      <c r="EL7" s="13">
        <f>SUMIF(RevReqDetR!$B$11:$B$311,EL$1,RevReqDetR!$BH$11:$BH$311)</f>
        <v>0</v>
      </c>
      <c r="EM7" s="13">
        <f>SUMIF(RevReqDetR!$B$11:$B$311,EM$1,RevReqDetR!$BH$11:$BH$311)</f>
        <v>0</v>
      </c>
      <c r="EN7" s="13">
        <f>SUMIF(RevReqDetR!$B$11:$B$311,EN$1,RevReqDetR!$BH$11:$BH$311)</f>
        <v>0</v>
      </c>
      <c r="EO7" s="13">
        <f>SUMIF(RevReqDetR!$B$11:$B$311,EO$1,RevReqDetR!$BH$11:$BH$311)</f>
        <v>0</v>
      </c>
      <c r="EP7" s="13">
        <f>SUMIF(RevReqDetR!$B$11:$B$311,EP$1,RevReqDetR!$BH$11:$BH$311)</f>
        <v>0</v>
      </c>
      <c r="EQ7" s="13">
        <f>SUMIF(RevReqDetR!$B$11:$B$311,EQ$1,RevReqDetR!$BH$11:$BH$311)</f>
        <v>0</v>
      </c>
      <c r="ER7" s="13">
        <f>SUMIF(RevReqDetR!$B$11:$B$311,ER$1,RevReqDetR!$BH$11:$BH$311)</f>
        <v>0</v>
      </c>
      <c r="ES7" s="13">
        <f>SUMIF(RevReqDetR!$B$11:$B$311,ES$1,RevReqDetR!$BH$11:$BH$311)</f>
        <v>0</v>
      </c>
      <c r="ET7" s="13">
        <f>SUMIF(RevReqDetR!$B$11:$B$311,ET$1,RevReqDetR!$BH$11:$BH$311)</f>
        <v>0</v>
      </c>
      <c r="EU7" s="13">
        <f>SUMIF(RevReqDetR!$B$11:$B$311,EU$1,RevReqDetR!$BH$11:$BH$311)</f>
        <v>0</v>
      </c>
      <c r="EV7" s="13">
        <f>SUMIF(RevReqDetR!$B$11:$B$311,EV$1,RevReqDetR!$BH$11:$BH$311)</f>
        <v>0</v>
      </c>
      <c r="EW7" s="13">
        <f>SUMIF(RevReqDetR!$B$11:$B$311,EW$1,RevReqDetR!$BH$11:$BH$311)</f>
        <v>0</v>
      </c>
      <c r="EX7" s="13">
        <f>SUMIF(RevReqDetR!$B$11:$B$311,EX$1,RevReqDetR!$BH$11:$BH$311)</f>
        <v>0</v>
      </c>
      <c r="EY7" s="13">
        <f>SUMIF(RevReqDetR!$B$11:$B$311,EY$1,RevReqDetR!$BH$11:$BH$311)</f>
        <v>0</v>
      </c>
      <c r="EZ7" s="13">
        <f>SUMIF(RevReqDetR!$B$11:$B$311,EZ$1,RevReqDetR!$BH$11:$BH$311)</f>
        <v>0</v>
      </c>
      <c r="FA7" s="13">
        <f>SUMIF(RevReqDetR!$B$11:$B$311,FA$1,RevReqDetR!$BH$11:$BH$311)</f>
        <v>0</v>
      </c>
      <c r="FB7" s="13">
        <f>SUMIF(RevReqDetR!$B$11:$B$311,FB$1,RevReqDetR!$BH$11:$BH$311)</f>
        <v>0</v>
      </c>
      <c r="FC7" s="13">
        <f>SUMIF(RevReqDetR!$B$11:$B$311,FC$1,RevReqDetR!$BH$11:$BH$311)</f>
        <v>0</v>
      </c>
      <c r="FD7" s="13">
        <f>SUMIF(RevReqDetR!$B$11:$B$311,FD$1,RevReqDetR!$BH$11:$BH$311)</f>
        <v>0</v>
      </c>
      <c r="FE7" s="13">
        <f>SUMIF(RevReqDetR!$B$11:$B$311,FE$1,RevReqDetR!$BH$11:$BH$311)</f>
        <v>0</v>
      </c>
      <c r="FF7" s="13">
        <f>SUMIF(RevReqDetR!$B$11:$B$311,FF$1,RevReqDetR!$BH$11:$BH$311)</f>
        <v>0</v>
      </c>
      <c r="FG7" s="13">
        <f>SUMIF(RevReqDetR!$B$11:$B$311,FG$1,RevReqDetR!$BH$11:$BH$311)</f>
        <v>0</v>
      </c>
      <c r="FH7" s="13">
        <f>SUMIF(RevReqDetR!$B$11:$B$311,FH$1,RevReqDetR!$BH$11:$BH$311)</f>
        <v>0</v>
      </c>
      <c r="FI7" s="13">
        <f>SUMIF(RevReqDetR!$B$11:$B$311,FI$1,RevReqDetR!$BH$11:$BH$311)</f>
        <v>0</v>
      </c>
      <c r="FJ7" s="13">
        <f>SUMIF(RevReqDetR!$B$11:$B$311,FJ$1,RevReqDetR!$BH$11:$BH$311)</f>
        <v>0</v>
      </c>
      <c r="FK7" s="13">
        <f>SUMIF(RevReqDetR!$B$11:$B$311,FK$1,RevReqDetR!$BH$11:$BH$311)</f>
        <v>0</v>
      </c>
      <c r="FL7" s="13">
        <f>SUMIF(RevReqDetR!$B$11:$B$311,FL$1,RevReqDetR!$BH$11:$BH$311)</f>
        <v>0</v>
      </c>
      <c r="FM7" s="13">
        <f>SUMIF(RevReqDetR!$B$11:$B$311,FM$1,RevReqDetR!$BH$11:$BH$311)</f>
        <v>0</v>
      </c>
      <c r="FN7" s="13">
        <f>SUMIF(RevReqDetR!$B$11:$B$311,FN$1,RevReqDetR!$BH$11:$BH$311)</f>
        <v>0</v>
      </c>
      <c r="FO7" s="13">
        <f>SUMIF(RevReqDetR!$B$11:$B$311,FO$1,RevReqDetR!$BH$11:$BH$311)</f>
        <v>0</v>
      </c>
      <c r="FP7" s="13">
        <f>SUMIF(RevReqDetR!$B$11:$B$311,FP$1,RevReqDetR!$BH$11:$BH$311)</f>
        <v>0</v>
      </c>
      <c r="FQ7" s="13">
        <f>SUMIF(RevReqDetR!$B$11:$B$311,FQ$1,RevReqDetR!$BH$11:$BH$311)</f>
        <v>0</v>
      </c>
      <c r="FR7" s="13">
        <f>SUMIF(RevReqDetR!$B$11:$B$311,FR$1,RevReqDetR!$BH$11:$BH$311)</f>
        <v>0</v>
      </c>
      <c r="FS7" s="13">
        <f>SUMIF(RevReqDetR!$B$11:$B$311,FS$1,RevReqDetR!$BH$11:$BH$311)</f>
        <v>0</v>
      </c>
      <c r="FT7" s="13">
        <f>SUMIF(RevReqDetR!$B$11:$B$311,FT$1,RevReqDetR!$BH$11:$BH$311)</f>
        <v>0</v>
      </c>
      <c r="FU7" s="13">
        <f>SUMIF(RevReqDetR!$B$11:$B$311,FU$1,RevReqDetR!$BH$11:$BH$311)</f>
        <v>0</v>
      </c>
      <c r="FV7" s="13">
        <f>SUMIF(RevReqDetR!$B$11:$B$311,FV$1,RevReqDetR!$BH$11:$BH$311)</f>
        <v>0</v>
      </c>
      <c r="FW7" s="13">
        <f>SUMIF(RevReqDetR!$B$11:$B$311,FW$1,RevReqDetR!$BH$11:$BH$311)</f>
        <v>0</v>
      </c>
      <c r="FX7" s="13">
        <f>SUMIF(RevReqDetR!$B$11:$B$311,FX$1,RevReqDetR!$BH$11:$BH$311)</f>
        <v>0</v>
      </c>
      <c r="FY7" s="13">
        <f>SUMIF(RevReqDetR!$B$11:$B$311,FY$1,RevReqDetR!$BH$11:$BH$311)</f>
        <v>0</v>
      </c>
      <c r="FZ7" s="13">
        <f>SUMIF(RevReqDetR!$B$11:$B$311,FZ$1,RevReqDetR!$BH$11:$BH$311)</f>
        <v>0</v>
      </c>
      <c r="GA7" s="13">
        <f>SUMIF(RevReqDetR!$B$11:$B$311,GA$1,RevReqDetR!$BH$11:$BH$311)</f>
        <v>0</v>
      </c>
      <c r="GB7" s="13">
        <f>SUMIF(RevReqDetR!$B$11:$B$311,GB$1,RevReqDetR!$BH$11:$BH$311)</f>
        <v>0</v>
      </c>
      <c r="GC7" s="13">
        <f>SUMIF(RevReqDetR!$B$11:$B$311,GC$1,RevReqDetR!$BH$11:$BH$311)</f>
        <v>0</v>
      </c>
      <c r="GD7" s="13">
        <f>SUMIF(RevReqDetR!$B$11:$B$311,GD$1,RevReqDetR!$BH$11:$BH$311)</f>
        <v>0</v>
      </c>
      <c r="GE7" s="13">
        <f>SUMIF(RevReqDetR!$B$11:$B$311,GE$1,RevReqDetR!$BH$11:$BH$311)</f>
        <v>0</v>
      </c>
      <c r="GF7" s="13">
        <f>SUMIF(RevReqDetR!$B$11:$B$311,GF$1,RevReqDetR!$BH$11:$BH$311)</f>
        <v>0</v>
      </c>
      <c r="GG7" s="13">
        <f>SUMIF(RevReqDetR!$B$11:$B$311,GG$1,RevReqDetR!$BH$11:$BH$311)</f>
        <v>0</v>
      </c>
      <c r="GH7" s="13">
        <f>SUMIF(RevReqDetR!$B$11:$B$311,GH$1,RevReqDetR!$BH$11:$BH$311)</f>
        <v>0</v>
      </c>
      <c r="GI7" s="13">
        <f>SUMIF(RevReqDetR!$B$11:$B$311,GI$1,RevReqDetR!$BH$11:$BH$311)</f>
        <v>0</v>
      </c>
      <c r="GJ7" s="13">
        <f>SUMIF(RevReqDetR!$B$11:$B$311,GJ$1,RevReqDetR!$BH$11:$BH$311)</f>
        <v>0</v>
      </c>
      <c r="GK7" s="13">
        <f>SUMIF(RevReqDetR!$B$11:$B$311,GK$1,RevReqDetR!$BH$11:$BH$311)</f>
        <v>0</v>
      </c>
      <c r="GL7" s="13">
        <f>SUMIF(RevReqDetR!$B$11:$B$311,GL$1,RevReqDetR!$BH$11:$BH$311)</f>
        <v>0</v>
      </c>
      <c r="GM7" s="13">
        <f>SUMIF(RevReqDetR!$B$11:$B$311,GM$1,RevReqDetR!$BH$11:$BH$311)</f>
        <v>0</v>
      </c>
      <c r="GN7" s="13">
        <f>SUMIF(RevReqDetR!$B$11:$B$311,GN$1,RevReqDetR!$BH$11:$BH$311)</f>
        <v>0</v>
      </c>
      <c r="GO7" s="13">
        <f>SUMIF(RevReqDetR!$B$11:$B$311,GO$1,RevReqDetR!$BH$11:$BH$311)</f>
        <v>0</v>
      </c>
      <c r="GP7" s="13">
        <f>SUMIF(RevReqDetR!$B$11:$B$311,GP$1,RevReqDetR!$BH$11:$BH$311)</f>
        <v>0</v>
      </c>
      <c r="GQ7" s="13">
        <f>SUMIF(RevReqDetR!$B$11:$B$311,GQ$1,RevReqDetR!$BH$11:$BH$311)</f>
        <v>0</v>
      </c>
      <c r="GR7" s="13">
        <f>SUMIF(RevReqDetR!$B$11:$B$311,GR$1,RevReqDetR!$BH$11:$BH$311)</f>
        <v>0</v>
      </c>
      <c r="GS7" s="13">
        <f>SUMIF(RevReqDetR!$B$11:$B$311,GS$1,RevReqDetR!$BH$11:$BH$311)</f>
        <v>0</v>
      </c>
      <c r="GT7" s="13">
        <f>SUMIF(RevReqDetR!$B$11:$B$311,GT$1,RevReqDetR!$BH$11:$BH$311)</f>
        <v>0</v>
      </c>
      <c r="GU7" s="13">
        <f>SUMIF(RevReqDetR!$B$11:$B$311,GU$1,RevReqDetR!$BH$11:$BH$311)</f>
        <v>0</v>
      </c>
      <c r="GV7" s="13">
        <f>SUMIF(RevReqDetR!$B$11:$B$311,GV$1,RevReqDetR!$BH$11:$BH$311)</f>
        <v>0</v>
      </c>
      <c r="GW7" s="13">
        <f>SUMIF(RevReqDetR!$B$11:$B$311,GW$1,RevReqDetR!$BH$11:$BH$311)</f>
        <v>0</v>
      </c>
      <c r="GX7" s="13">
        <f>SUMIF(RevReqDetR!$B$11:$B$311,GX$1,RevReqDetR!$BH$11:$BH$311)</f>
        <v>0</v>
      </c>
      <c r="GY7" s="13">
        <f>SUMIF(RevReqDetR!$B$11:$B$311,GY$1,RevReqDetR!$BH$11:$BH$311)</f>
        <v>0</v>
      </c>
      <c r="GZ7" s="13">
        <f>SUMIF(RevReqDetR!$B$11:$B$311,GZ$1,RevReqDetR!$BH$11:$BH$311)</f>
        <v>0</v>
      </c>
      <c r="HA7" s="13">
        <f>SUMIF(RevReqDetR!$B$11:$B$311,HA$1,RevReqDetR!$BH$11:$BH$311)</f>
        <v>0</v>
      </c>
      <c r="HB7" s="13">
        <f>SUMIF(RevReqDetR!$B$11:$B$311,HB$1,RevReqDetR!$BH$11:$BH$311)</f>
        <v>0</v>
      </c>
      <c r="HC7" s="13">
        <f>SUMIF(RevReqDetR!$B$11:$B$311,HC$1,RevReqDetR!$BH$11:$BH$311)</f>
        <v>0</v>
      </c>
      <c r="HD7" s="13">
        <f>SUMIF(RevReqDetR!$B$11:$B$311,HD$1,RevReqDetR!$BH$11:$BH$311)</f>
        <v>0</v>
      </c>
      <c r="HE7" s="13">
        <f>SUMIF(RevReqDetR!$B$11:$B$311,HE$1,RevReqDetR!$BH$11:$BH$311)</f>
        <v>0</v>
      </c>
      <c r="HF7" s="13">
        <f>SUMIF(RevReqDetR!$B$11:$B$311,HF$1,RevReqDetR!$BH$11:$BH$311)</f>
        <v>0</v>
      </c>
      <c r="HG7" s="13">
        <f>SUMIF(RevReqDetR!$B$11:$B$311,HG$1,RevReqDetR!$BH$11:$BH$311)</f>
        <v>0</v>
      </c>
      <c r="HH7" s="13">
        <f>SUMIF(RevReqDetR!$B$11:$B$311,HH$1,RevReqDetR!$BH$11:$BH$311)</f>
        <v>0</v>
      </c>
      <c r="HI7" s="13">
        <f>SUMIF(RevReqDetR!$B$11:$B$311,HI$1,RevReqDetR!$BH$11:$BH$311)</f>
        <v>0</v>
      </c>
      <c r="HJ7" s="13">
        <f>SUMIF(RevReqDetR!$B$11:$B$311,HJ$1,RevReqDetR!$BH$11:$BH$311)</f>
        <v>0</v>
      </c>
      <c r="HK7" s="13">
        <f>SUMIF(RevReqDetR!$B$11:$B$311,HK$1,RevReqDetR!$BH$11:$BH$311)</f>
        <v>0</v>
      </c>
      <c r="HL7" s="13">
        <f>SUMIF(RevReqDetR!$B$11:$B$311,HL$1,RevReqDetR!$BH$11:$BH$311)</f>
        <v>0</v>
      </c>
      <c r="HM7" s="13">
        <f>SUMIF(RevReqDetR!$B$11:$B$311,HM$1,RevReqDetR!$BH$11:$BH$311)</f>
        <v>0</v>
      </c>
      <c r="HN7" s="13">
        <f>SUMIF(RevReqDetR!$B$11:$B$311,HN$1,RevReqDetR!$BH$11:$BH$311)</f>
        <v>0</v>
      </c>
      <c r="HO7" s="13">
        <f>SUMIF(RevReqDetR!$B$11:$B$311,HO$1,RevReqDetR!$BH$11:$BH$311)</f>
        <v>0</v>
      </c>
      <c r="HP7" s="13">
        <f>SUMIF(RevReqDetR!$B$11:$B$311,HP$1,RevReqDetR!$BH$11:$BH$311)</f>
        <v>0</v>
      </c>
      <c r="HQ7" s="13">
        <f>SUMIF(RevReqDetR!$B$11:$B$311,HQ$1,RevReqDetR!$BH$11:$BH$311)</f>
        <v>0</v>
      </c>
      <c r="HR7" s="13">
        <f>SUMIF(RevReqDetR!$B$11:$B$311,HR$1,RevReqDetR!$BH$11:$BH$311)</f>
        <v>0</v>
      </c>
      <c r="HS7" s="13">
        <f>SUMIF(RevReqDetR!$B$11:$B$311,HS$1,RevReqDetR!$BH$11:$BH$311)</f>
        <v>0</v>
      </c>
      <c r="HT7" s="13">
        <f>SUMIF(RevReqDetR!$B$11:$B$311,HT$1,RevReqDetR!$BH$11:$BH$311)</f>
        <v>0</v>
      </c>
      <c r="HU7" s="13">
        <f>SUMIF(RevReqDetR!$B$11:$B$311,HU$1,RevReqDetR!$BH$11:$BH$311)</f>
        <v>0</v>
      </c>
      <c r="HV7" s="13">
        <f>SUMIF(RevReqDetR!$B$11:$B$311,HV$1,RevReqDetR!$BH$11:$BH$311)</f>
        <v>0</v>
      </c>
      <c r="HW7" s="13">
        <f>SUMIF(RevReqDetR!$B$11:$B$311,HW$1,RevReqDetR!$BH$11:$BH$311)</f>
        <v>0</v>
      </c>
      <c r="HX7" s="62"/>
      <c r="HY7" s="62">
        <f t="shared" si="5"/>
        <v>0</v>
      </c>
      <c r="HZ7" s="62">
        <f t="shared" si="5"/>
        <v>0</v>
      </c>
      <c r="IA7" s="62">
        <f t="shared" si="5"/>
        <v>0</v>
      </c>
      <c r="IB7" s="62">
        <f t="shared" si="5"/>
        <v>0</v>
      </c>
      <c r="IC7" s="62">
        <f t="shared" si="5"/>
        <v>0</v>
      </c>
      <c r="ID7" s="62">
        <f t="shared" si="5"/>
        <v>0</v>
      </c>
      <c r="IE7" s="62">
        <f t="shared" si="5"/>
        <v>0</v>
      </c>
      <c r="IF7" s="62">
        <f t="shared" si="5"/>
        <v>0</v>
      </c>
      <c r="IG7" s="62">
        <f t="shared" si="5"/>
        <v>0</v>
      </c>
      <c r="IH7" s="62">
        <f t="shared" si="5"/>
        <v>0</v>
      </c>
      <c r="II7" s="62">
        <f t="shared" si="6"/>
        <v>0</v>
      </c>
      <c r="IJ7" s="62">
        <f t="shared" si="6"/>
        <v>0</v>
      </c>
      <c r="IK7" s="62">
        <f t="shared" si="6"/>
        <v>0</v>
      </c>
      <c r="IL7" s="62">
        <f t="shared" si="6"/>
        <v>0</v>
      </c>
      <c r="IM7" s="62">
        <f t="shared" si="6"/>
        <v>0</v>
      </c>
      <c r="IN7" s="62">
        <f t="shared" si="6"/>
        <v>0</v>
      </c>
      <c r="IO7" s="62">
        <f t="shared" si="6"/>
        <v>0</v>
      </c>
      <c r="IP7" s="62">
        <f t="shared" si="6"/>
        <v>0</v>
      </c>
      <c r="IQ7" s="62">
        <f t="shared" si="6"/>
        <v>0</v>
      </c>
      <c r="IR7" s="62">
        <f t="shared" si="6"/>
        <v>0</v>
      </c>
    </row>
    <row r="8" spans="1:252" ht="15" x14ac:dyDescent="0.35">
      <c r="B8" s="69" t="s">
        <v>49</v>
      </c>
      <c r="D8" s="13">
        <f>D6+D7</f>
        <v>132929.90999999997</v>
      </c>
      <c r="E8" s="13">
        <f t="shared" ref="E8:BP8" si="7">E6+E7</f>
        <v>48597.74</v>
      </c>
      <c r="F8" s="13">
        <f t="shared" si="7"/>
        <v>61205.25</v>
      </c>
      <c r="G8" s="13">
        <f t="shared" si="7"/>
        <v>27816.729999999996</v>
      </c>
      <c r="H8" s="13">
        <f t="shared" si="7"/>
        <v>173126.97999999998</v>
      </c>
      <c r="I8" s="13">
        <f t="shared" si="7"/>
        <v>38027.550000000003</v>
      </c>
      <c r="J8" s="13">
        <f t="shared" si="7"/>
        <v>28010.229999999996</v>
      </c>
      <c r="K8" s="13">
        <f t="shared" si="7"/>
        <v>35344.68</v>
      </c>
      <c r="L8" s="13">
        <f t="shared" si="7"/>
        <v>-16853.309999999998</v>
      </c>
      <c r="M8" s="13">
        <f t="shared" si="7"/>
        <v>31012.510000000002</v>
      </c>
      <c r="N8" s="13">
        <f t="shared" si="7"/>
        <v>45417.58</v>
      </c>
      <c r="O8" s="13">
        <f t="shared" si="7"/>
        <v>9161.6700000000019</v>
      </c>
      <c r="P8" s="13">
        <f t="shared" si="7"/>
        <v>11045.179999999998</v>
      </c>
      <c r="Q8" s="13">
        <f t="shared" si="7"/>
        <v>18610.52</v>
      </c>
      <c r="R8" s="13">
        <f t="shared" si="7"/>
        <v>13072.369999999997</v>
      </c>
      <c r="S8" s="13">
        <f t="shared" si="7"/>
        <v>10802.7</v>
      </c>
      <c r="T8" s="13">
        <f t="shared" si="7"/>
        <v>238367.57</v>
      </c>
      <c r="U8" s="13">
        <f t="shared" si="7"/>
        <v>972.85000000000036</v>
      </c>
      <c r="V8" s="13">
        <f t="shared" si="7"/>
        <v>4648.3100000000004</v>
      </c>
      <c r="W8" s="13">
        <f t="shared" si="7"/>
        <v>11202.42</v>
      </c>
      <c r="X8" s="13">
        <f t="shared" si="7"/>
        <v>8383.5600000000013</v>
      </c>
      <c r="Y8" s="13">
        <f t="shared" si="7"/>
        <v>8658.2799999999988</v>
      </c>
      <c r="Z8" s="13">
        <f t="shared" si="7"/>
        <v>182621.05</v>
      </c>
      <c r="AA8" s="13">
        <f t="shared" si="7"/>
        <v>136280</v>
      </c>
      <c r="AB8" s="13">
        <f t="shared" si="7"/>
        <v>126690.06</v>
      </c>
      <c r="AC8" s="13">
        <f t="shared" si="7"/>
        <v>230425.11000000002</v>
      </c>
      <c r="AD8" s="13">
        <f t="shared" si="7"/>
        <v>153001.49000000002</v>
      </c>
      <c r="AE8" s="13">
        <f t="shared" si="7"/>
        <v>201578.96</v>
      </c>
      <c r="AF8" s="13">
        <f t="shared" si="7"/>
        <v>216235.2</v>
      </c>
      <c r="AG8" s="13">
        <f t="shared" si="7"/>
        <v>316173.07</v>
      </c>
      <c r="AH8" s="13">
        <f t="shared" si="7"/>
        <v>410415.16</v>
      </c>
      <c r="AI8" s="13">
        <f t="shared" si="7"/>
        <v>404878.83</v>
      </c>
      <c r="AJ8" s="13">
        <f t="shared" si="7"/>
        <v>520454.89999999997</v>
      </c>
      <c r="AK8" s="13">
        <f t="shared" si="7"/>
        <v>470029.23</v>
      </c>
      <c r="AL8" s="13">
        <f t="shared" si="7"/>
        <v>452920.09</v>
      </c>
      <c r="AM8" s="13">
        <f t="shared" si="7"/>
        <v>373604.93</v>
      </c>
      <c r="AN8" s="13">
        <f t="shared" si="7"/>
        <v>331952.51</v>
      </c>
      <c r="AO8" s="13">
        <f t="shared" si="7"/>
        <v>293300.65999999997</v>
      </c>
      <c r="AP8" s="13">
        <f t="shared" si="7"/>
        <v>229345.96</v>
      </c>
      <c r="AQ8" s="13">
        <f t="shared" si="7"/>
        <v>243261.97</v>
      </c>
      <c r="AR8" s="13">
        <f t="shared" si="7"/>
        <v>312641.33</v>
      </c>
      <c r="AS8" s="13">
        <f t="shared" si="7"/>
        <v>676592.01</v>
      </c>
      <c r="AT8" s="13">
        <f t="shared" si="7"/>
        <v>779871.77</v>
      </c>
      <c r="AU8" s="13">
        <f t="shared" si="7"/>
        <v>836099.44000000006</v>
      </c>
      <c r="AV8" s="13">
        <f t="shared" si="7"/>
        <v>866626.51</v>
      </c>
      <c r="AW8" s="13">
        <f t="shared" si="7"/>
        <v>820931.99</v>
      </c>
      <c r="AX8" s="13">
        <f t="shared" si="7"/>
        <v>687311.01</v>
      </c>
      <c r="AY8" s="13">
        <f t="shared" si="7"/>
        <v>735083.29999999993</v>
      </c>
      <c r="AZ8" s="13">
        <f t="shared" si="7"/>
        <v>524186.70999999996</v>
      </c>
      <c r="BA8" s="13">
        <f t="shared" si="7"/>
        <v>448414.01999999996</v>
      </c>
      <c r="BB8" s="13">
        <f t="shared" si="7"/>
        <v>184685.41</v>
      </c>
      <c r="BC8" s="13">
        <f t="shared" si="7"/>
        <v>236879.04</v>
      </c>
      <c r="BD8" s="13">
        <f t="shared" si="7"/>
        <v>211311.76</v>
      </c>
      <c r="BE8" s="13">
        <f t="shared" si="7"/>
        <v>501345.43333333335</v>
      </c>
      <c r="BF8" s="13">
        <f t="shared" si="7"/>
        <v>714145.43333333335</v>
      </c>
      <c r="BG8" s="13">
        <f t="shared" si="7"/>
        <v>797345.43333333335</v>
      </c>
      <c r="BH8" s="13">
        <f t="shared" si="7"/>
        <v>954053.40886068239</v>
      </c>
      <c r="BI8" s="13">
        <f t="shared" si="7"/>
        <v>930785.43333333335</v>
      </c>
      <c r="BJ8" s="13">
        <f t="shared" si="7"/>
        <v>923425.43333333335</v>
      </c>
      <c r="BK8" s="13">
        <f t="shared" si="7"/>
        <v>857099.89353573555</v>
      </c>
      <c r="BL8" s="13">
        <f t="shared" si="7"/>
        <v>727265.43333333335</v>
      </c>
      <c r="BM8" s="13">
        <f t="shared" si="7"/>
        <v>589985.43333333335</v>
      </c>
      <c r="BN8" s="13">
        <f t="shared" si="7"/>
        <v>381460.021517115</v>
      </c>
      <c r="BO8" s="13">
        <f t="shared" si="7"/>
        <v>332483.64185360144</v>
      </c>
      <c r="BP8" s="13">
        <f t="shared" si="7"/>
        <v>404803.64185360144</v>
      </c>
      <c r="BQ8" s="13">
        <f t="shared" ref="BQ8:EB8" si="8">BQ6+BQ7</f>
        <v>507438.36715101311</v>
      </c>
      <c r="BR8" s="13">
        <f t="shared" si="8"/>
        <v>705603.64185360144</v>
      </c>
      <c r="BS8" s="13">
        <f t="shared" si="8"/>
        <v>791363.64185360144</v>
      </c>
      <c r="BT8" s="13">
        <f t="shared" si="8"/>
        <v>947260.04217357305</v>
      </c>
      <c r="BU8" s="13">
        <f t="shared" si="8"/>
        <v>923973.89185360144</v>
      </c>
      <c r="BV8" s="13">
        <f t="shared" si="8"/>
        <v>913110.17185360147</v>
      </c>
      <c r="BW8" s="13">
        <f t="shared" si="8"/>
        <v>852244.48292179243</v>
      </c>
      <c r="BX8" s="13">
        <f t="shared" si="8"/>
        <v>721012.53813694464</v>
      </c>
      <c r="BY8" s="13">
        <f t="shared" si="8"/>
        <v>579612.90813694464</v>
      </c>
      <c r="BZ8" s="13">
        <f t="shared" si="8"/>
        <v>378008.9698524258</v>
      </c>
      <c r="CA8" s="13">
        <f t="shared" si="8"/>
        <v>325852.90813694464</v>
      </c>
      <c r="CB8" s="13">
        <f t="shared" si="8"/>
        <v>404252.90813694464</v>
      </c>
      <c r="CC8" s="13">
        <f t="shared" si="8"/>
        <v>502056.74888259568</v>
      </c>
      <c r="CD8" s="13">
        <f t="shared" si="8"/>
        <v>697052.90813694464</v>
      </c>
      <c r="CE8" s="13">
        <f t="shared" si="8"/>
        <v>786332.90813694464</v>
      </c>
      <c r="CF8" s="13">
        <f t="shared" si="8"/>
        <v>940488.32713538816</v>
      </c>
      <c r="CG8" s="13">
        <f t="shared" si="8"/>
        <v>915389.10813694459</v>
      </c>
      <c r="CH8" s="13">
        <f t="shared" si="8"/>
        <v>906972.90813694464</v>
      </c>
      <c r="CI8" s="13">
        <f t="shared" si="8"/>
        <v>843275.36908090604</v>
      </c>
      <c r="CJ8" s="13">
        <f t="shared" si="8"/>
        <v>712842.59569348965</v>
      </c>
      <c r="CK8" s="13">
        <f t="shared" si="8"/>
        <v>578314.20569348964</v>
      </c>
      <c r="CL8" s="13">
        <f t="shared" si="8"/>
        <v>371097.54542392824</v>
      </c>
      <c r="CM8" s="13">
        <f t="shared" si="8"/>
        <v>323554.11569348973</v>
      </c>
      <c r="CN8" s="13">
        <f t="shared" si="8"/>
        <v>400507.3356934897</v>
      </c>
      <c r="CO8" s="13">
        <f t="shared" si="8"/>
        <v>493458.26233348413</v>
      </c>
      <c r="CP8" s="13">
        <f t="shared" si="8"/>
        <v>691758.35569348966</v>
      </c>
      <c r="CQ8" s="13">
        <f t="shared" si="8"/>
        <v>777482.59569348965</v>
      </c>
      <c r="CR8" s="13">
        <f t="shared" si="8"/>
        <v>931618.84592393273</v>
      </c>
      <c r="CS8" s="13">
        <f t="shared" si="8"/>
        <v>908240.9156934896</v>
      </c>
      <c r="CT8" s="13">
        <f t="shared" si="8"/>
        <v>899252.11569348967</v>
      </c>
      <c r="CU8" s="13">
        <f t="shared" si="8"/>
        <v>830377.28237573674</v>
      </c>
      <c r="CV8" s="13">
        <f t="shared" si="8"/>
        <v>708539.53747131838</v>
      </c>
      <c r="CW8" s="13">
        <f t="shared" si="8"/>
        <v>568949.82747131842</v>
      </c>
      <c r="CX8" s="13">
        <f t="shared" si="8"/>
        <v>366559.84328032099</v>
      </c>
      <c r="CY8" s="13">
        <f t="shared" si="8"/>
        <v>317912.89747131837</v>
      </c>
      <c r="CZ8" s="13">
        <f t="shared" si="8"/>
        <v>395944.80747131835</v>
      </c>
      <c r="DA8" s="13">
        <f t="shared" si="8"/>
        <v>487994.30040197424</v>
      </c>
      <c r="DB8" s="13">
        <f t="shared" si="8"/>
        <v>684365.22747131833</v>
      </c>
      <c r="DC8" s="13">
        <f t="shared" si="8"/>
        <v>765862.38747131836</v>
      </c>
      <c r="DD8" s="13">
        <f t="shared" si="8"/>
        <v>915095.15206912265</v>
      </c>
      <c r="DE8" s="13">
        <f t="shared" si="8"/>
        <v>890600.14747131837</v>
      </c>
      <c r="DF8" s="13">
        <f t="shared" si="8"/>
        <v>876596.4274713184</v>
      </c>
      <c r="DG8" s="13">
        <f t="shared" si="8"/>
        <v>811626.39441522094</v>
      </c>
      <c r="DH8" s="13">
        <f t="shared" si="8"/>
        <v>685326.21197990654</v>
      </c>
      <c r="DI8" s="13">
        <f t="shared" si="8"/>
        <v>552398.73197990656</v>
      </c>
      <c r="DJ8" s="13">
        <f t="shared" si="8"/>
        <v>355591.96450761682</v>
      </c>
      <c r="DK8" s="13">
        <f t="shared" si="8"/>
        <v>309123.33197990654</v>
      </c>
      <c r="DL8" s="13">
        <f t="shared" si="8"/>
        <v>381337.27197990654</v>
      </c>
      <c r="DM8" s="13">
        <f t="shared" si="8"/>
        <v>470497.28158424236</v>
      </c>
      <c r="DN8" s="13">
        <f t="shared" si="8"/>
        <v>662152.60197990655</v>
      </c>
      <c r="DO8" s="13">
        <f t="shared" si="8"/>
        <v>742301.72197990655</v>
      </c>
      <c r="DP8" s="13">
        <f t="shared" si="8"/>
        <v>890351.66687153454</v>
      </c>
      <c r="DQ8" s="13">
        <f t="shared" si="8"/>
        <v>866760.19197990652</v>
      </c>
      <c r="DR8" s="13">
        <f t="shared" si="8"/>
        <v>859076.7919799065</v>
      </c>
      <c r="DS8" s="13">
        <f t="shared" si="8"/>
        <v>794728.83067850198</v>
      </c>
      <c r="DT8" s="13">
        <f t="shared" si="8"/>
        <v>674393.75098378723</v>
      </c>
      <c r="DU8" s="13">
        <f t="shared" si="8"/>
        <v>540415.52098378725</v>
      </c>
      <c r="DV8" s="13">
        <f t="shared" si="8"/>
        <v>341973.59213575121</v>
      </c>
      <c r="DW8" s="13">
        <f t="shared" si="8"/>
        <v>300512.0209837872</v>
      </c>
      <c r="DX8" s="13">
        <f t="shared" si="8"/>
        <v>370178.70098378719</v>
      </c>
      <c r="DY8" s="13">
        <f t="shared" si="8"/>
        <v>451907.35405282996</v>
      </c>
      <c r="DZ8" s="13">
        <f t="shared" si="8"/>
        <v>631419.99098378723</v>
      </c>
      <c r="EA8" s="13">
        <f t="shared" si="8"/>
        <v>705039.04098378716</v>
      </c>
      <c r="EB8" s="13">
        <f t="shared" si="8"/>
        <v>839597.88612415968</v>
      </c>
      <c r="EC8" s="13">
        <f t="shared" ref="EC8:GN8" si="9">EC6+EC7</f>
        <v>807109.87098378723</v>
      </c>
      <c r="ED8" s="13">
        <f t="shared" si="9"/>
        <v>794272.02098378725</v>
      </c>
      <c r="EE8" s="13">
        <f t="shared" si="9"/>
        <v>736627.77202857938</v>
      </c>
      <c r="EF8" s="13">
        <f t="shared" si="9"/>
        <v>616205.75161330088</v>
      </c>
      <c r="EG8" s="13">
        <f t="shared" si="9"/>
        <v>484414.23161330086</v>
      </c>
      <c r="EH8" s="13">
        <f t="shared" si="9"/>
        <v>304176.49041788845</v>
      </c>
      <c r="EI8" s="13">
        <f t="shared" si="9"/>
        <v>262906.58161330083</v>
      </c>
      <c r="EJ8" s="13">
        <f t="shared" si="9"/>
        <v>325306.58161330083</v>
      </c>
      <c r="EK8" s="13">
        <f t="shared" si="9"/>
        <v>400643.87571231567</v>
      </c>
      <c r="EL8" s="13">
        <f t="shared" si="9"/>
        <v>558261.64161330089</v>
      </c>
      <c r="EM8" s="13">
        <f t="shared" si="9"/>
        <v>608186.58161330083</v>
      </c>
      <c r="EN8" s="13">
        <f t="shared" si="9"/>
        <v>715205.02002505097</v>
      </c>
      <c r="EO8" s="13">
        <f t="shared" si="9"/>
        <v>695866.58161330083</v>
      </c>
      <c r="EP8" s="13">
        <f t="shared" si="9"/>
        <v>606105.68161330081</v>
      </c>
      <c r="EQ8" s="13">
        <f t="shared" si="9"/>
        <v>507370.48376640456</v>
      </c>
      <c r="ER8" s="13">
        <f t="shared" si="9"/>
        <v>396744.88906169985</v>
      </c>
      <c r="ES8" s="13">
        <f t="shared" si="9"/>
        <v>319065.77906169987</v>
      </c>
      <c r="ET8" s="13">
        <f t="shared" si="9"/>
        <v>200380.96383698005</v>
      </c>
      <c r="EU8" s="13">
        <f t="shared" si="9"/>
        <v>175732.80906169987</v>
      </c>
      <c r="EV8" s="13">
        <f t="shared" si="9"/>
        <v>214425.77906169987</v>
      </c>
      <c r="EW8" s="13">
        <f t="shared" si="9"/>
        <v>262229.68442771723</v>
      </c>
      <c r="EX8" s="13">
        <f t="shared" si="9"/>
        <v>368605.70906169986</v>
      </c>
      <c r="EY8" s="13">
        <f t="shared" si="9"/>
        <v>405086.53906169982</v>
      </c>
      <c r="EZ8" s="13">
        <f t="shared" si="9"/>
        <v>441399.89196725527</v>
      </c>
      <c r="FA8" s="13">
        <f t="shared" si="9"/>
        <v>417186.57906169986</v>
      </c>
      <c r="FB8" s="13">
        <f t="shared" si="9"/>
        <v>408301.00906169985</v>
      </c>
      <c r="FC8" s="13">
        <f t="shared" si="9"/>
        <v>369781.68012377049</v>
      </c>
      <c r="FD8" s="13">
        <f t="shared" si="9"/>
        <v>315069.75243355084</v>
      </c>
      <c r="FE8" s="13">
        <f t="shared" si="9"/>
        <v>257149.75243355086</v>
      </c>
      <c r="FF8" s="13">
        <f t="shared" si="9"/>
        <v>165568.58724410392</v>
      </c>
      <c r="FG8" s="13">
        <f t="shared" si="9"/>
        <v>146429.75243355086</v>
      </c>
      <c r="FH8" s="13">
        <f t="shared" si="9"/>
        <v>179069.75243355086</v>
      </c>
      <c r="FI8" s="13">
        <f t="shared" si="9"/>
        <v>219268.72808119384</v>
      </c>
      <c r="FJ8" s="13">
        <f t="shared" si="9"/>
        <v>299389.75243355084</v>
      </c>
      <c r="FK8" s="13">
        <f t="shared" si="9"/>
        <v>334269.75243355084</v>
      </c>
      <c r="FL8" s="13">
        <f t="shared" si="9"/>
        <v>399774.9997029503</v>
      </c>
      <c r="FM8" s="13">
        <f t="shared" si="9"/>
        <v>386088.13243355084</v>
      </c>
      <c r="FN8" s="13">
        <f t="shared" si="9"/>
        <v>372958.50243355084</v>
      </c>
      <c r="FO8" s="13">
        <f t="shared" si="9"/>
        <v>308829.24677816074</v>
      </c>
      <c r="FP8" s="13">
        <f t="shared" si="9"/>
        <v>260198.64500655737</v>
      </c>
      <c r="FQ8" s="13">
        <f t="shared" si="9"/>
        <v>209638.64500655737</v>
      </c>
      <c r="FR8" s="13">
        <f t="shared" si="9"/>
        <v>135057.52861604953</v>
      </c>
      <c r="FS8" s="13">
        <f t="shared" si="9"/>
        <v>117798.64500655739</v>
      </c>
      <c r="FT8" s="13">
        <f t="shared" si="9"/>
        <v>144678.64500655737</v>
      </c>
      <c r="FU8" s="13">
        <f t="shared" si="9"/>
        <v>177723.5785291708</v>
      </c>
      <c r="FV8" s="13">
        <f t="shared" si="9"/>
        <v>247398.64500655737</v>
      </c>
      <c r="FW8" s="13">
        <f t="shared" si="9"/>
        <v>279078.6450065574</v>
      </c>
      <c r="FX8" s="13">
        <f t="shared" si="9"/>
        <v>294974.73435146658</v>
      </c>
      <c r="FY8" s="13">
        <f t="shared" si="9"/>
        <v>234898.06500655736</v>
      </c>
      <c r="FZ8" s="13">
        <f t="shared" si="9"/>
        <v>64440.15500655739</v>
      </c>
      <c r="GA8" s="13">
        <f t="shared" si="9"/>
        <v>60703.944063230476</v>
      </c>
      <c r="GB8" s="13">
        <f t="shared" si="9"/>
        <v>52692.604356754106</v>
      </c>
      <c r="GC8" s="13">
        <f t="shared" si="9"/>
        <v>44372.604356754106</v>
      </c>
      <c r="GD8" s="13">
        <f t="shared" si="9"/>
        <v>17726.011674001908</v>
      </c>
      <c r="GE8" s="13">
        <f t="shared" si="9"/>
        <v>15892.604356754109</v>
      </c>
      <c r="GF8" s="13">
        <f t="shared" si="9"/>
        <v>18132.604356754109</v>
      </c>
      <c r="GG8" s="13">
        <f t="shared" si="9"/>
        <v>22292.604356754109</v>
      </c>
      <c r="GH8" s="13">
        <f t="shared" si="9"/>
        <v>27863.664356754107</v>
      </c>
      <c r="GI8" s="13">
        <f t="shared" si="9"/>
        <v>6844.8743567541096</v>
      </c>
      <c r="GJ8" s="13">
        <f t="shared" si="9"/>
        <v>0</v>
      </c>
      <c r="GK8" s="13">
        <f t="shared" si="9"/>
        <v>0</v>
      </c>
      <c r="GL8" s="13">
        <f t="shared" si="9"/>
        <v>0</v>
      </c>
      <c r="GM8" s="13">
        <f t="shared" si="9"/>
        <v>0</v>
      </c>
      <c r="GN8" s="13">
        <f t="shared" si="9"/>
        <v>0</v>
      </c>
      <c r="GO8" s="13">
        <f t="shared" ref="GO8:HW8" si="10">GO6+GO7</f>
        <v>0</v>
      </c>
      <c r="GP8" s="13">
        <f t="shared" si="10"/>
        <v>0</v>
      </c>
      <c r="GQ8" s="13">
        <f t="shared" si="10"/>
        <v>0</v>
      </c>
      <c r="GR8" s="13">
        <f t="shared" si="10"/>
        <v>0</v>
      </c>
      <c r="GS8" s="13">
        <f t="shared" si="10"/>
        <v>0</v>
      </c>
      <c r="GT8" s="13">
        <f t="shared" si="10"/>
        <v>0</v>
      </c>
      <c r="GU8" s="13">
        <f t="shared" si="10"/>
        <v>0</v>
      </c>
      <c r="GV8" s="13">
        <f t="shared" si="10"/>
        <v>0</v>
      </c>
      <c r="GW8" s="13">
        <f t="shared" si="10"/>
        <v>0</v>
      </c>
      <c r="GX8" s="13">
        <f t="shared" si="10"/>
        <v>0</v>
      </c>
      <c r="GY8" s="13">
        <f t="shared" si="10"/>
        <v>0</v>
      </c>
      <c r="GZ8" s="13">
        <f t="shared" si="10"/>
        <v>0</v>
      </c>
      <c r="HA8" s="13">
        <f t="shared" si="10"/>
        <v>0</v>
      </c>
      <c r="HB8" s="13">
        <f t="shared" si="10"/>
        <v>0</v>
      </c>
      <c r="HC8" s="13">
        <f t="shared" si="10"/>
        <v>0</v>
      </c>
      <c r="HD8" s="13">
        <f t="shared" si="10"/>
        <v>0</v>
      </c>
      <c r="HE8" s="13">
        <f t="shared" si="10"/>
        <v>0</v>
      </c>
      <c r="HF8" s="13">
        <f t="shared" si="10"/>
        <v>0</v>
      </c>
      <c r="HG8" s="13">
        <f t="shared" si="10"/>
        <v>0</v>
      </c>
      <c r="HH8" s="13">
        <f t="shared" si="10"/>
        <v>0</v>
      </c>
      <c r="HI8" s="13">
        <f t="shared" si="10"/>
        <v>0</v>
      </c>
      <c r="HJ8" s="13">
        <f t="shared" si="10"/>
        <v>0</v>
      </c>
      <c r="HK8" s="13">
        <f t="shared" si="10"/>
        <v>0</v>
      </c>
      <c r="HL8" s="13">
        <f t="shared" si="10"/>
        <v>0</v>
      </c>
      <c r="HM8" s="13">
        <f t="shared" si="10"/>
        <v>0</v>
      </c>
      <c r="HN8" s="13">
        <f t="shared" si="10"/>
        <v>0</v>
      </c>
      <c r="HO8" s="13">
        <f t="shared" si="10"/>
        <v>0</v>
      </c>
      <c r="HP8" s="13">
        <f t="shared" si="10"/>
        <v>0</v>
      </c>
      <c r="HQ8" s="13">
        <f t="shared" si="10"/>
        <v>0</v>
      </c>
      <c r="HR8" s="13">
        <f t="shared" si="10"/>
        <v>0</v>
      </c>
      <c r="HS8" s="13">
        <f t="shared" si="10"/>
        <v>0</v>
      </c>
      <c r="HT8" s="13">
        <f t="shared" si="10"/>
        <v>0</v>
      </c>
      <c r="HU8" s="13">
        <f t="shared" si="10"/>
        <v>0</v>
      </c>
      <c r="HV8" s="13">
        <f t="shared" si="10"/>
        <v>0</v>
      </c>
      <c r="HW8" s="13">
        <f t="shared" si="10"/>
        <v>0</v>
      </c>
      <c r="HX8" s="13"/>
      <c r="HY8" s="13">
        <f t="shared" si="5"/>
        <v>190689.31999999998</v>
      </c>
      <c r="HZ8" s="13">
        <f t="shared" si="5"/>
        <v>452763.89999999997</v>
      </c>
      <c r="IA8" s="13">
        <f t="shared" si="5"/>
        <v>972124.27999999991</v>
      </c>
      <c r="IB8" s="13">
        <f t="shared" si="5"/>
        <v>4144545.0300000003</v>
      </c>
      <c r="IC8" s="13">
        <f t="shared" si="5"/>
        <v>7160366.0199999996</v>
      </c>
      <c r="ID8" s="13">
        <f t="shared" si="5"/>
        <v>7628327.5457297526</v>
      </c>
      <c r="IE8" s="13">
        <f t="shared" si="5"/>
        <v>8060366.9911589911</v>
      </c>
      <c r="IF8" s="13">
        <f t="shared" si="5"/>
        <v>7990839.8651599623</v>
      </c>
      <c r="IG8" s="13">
        <f t="shared" si="5"/>
        <v>7904836.7351606581</v>
      </c>
      <c r="IH8" s="13">
        <f t="shared" si="5"/>
        <v>7750282.5289543625</v>
      </c>
      <c r="II8" s="13">
        <f t="shared" si="6"/>
        <v>7546730.92748891</v>
      </c>
      <c r="IJ8" s="13">
        <f t="shared" si="6"/>
        <v>7079258.2334706457</v>
      </c>
      <c r="IK8" s="13">
        <f t="shared" si="6"/>
        <v>5699840.1877248641</v>
      </c>
      <c r="IL8" s="13">
        <f t="shared" si="6"/>
        <v>3835350.1495930245</v>
      </c>
      <c r="IM8" s="13">
        <f t="shared" si="6"/>
        <v>3281484.4964208291</v>
      </c>
      <c r="IN8" s="13">
        <f t="shared" si="6"/>
        <v>1853817.79431277</v>
      </c>
      <c r="IO8" s="13">
        <f t="shared" si="6"/>
        <v>108752.36345777244</v>
      </c>
      <c r="IP8" s="13">
        <f t="shared" si="6"/>
        <v>0</v>
      </c>
      <c r="IQ8" s="13">
        <f t="shared" si="6"/>
        <v>0</v>
      </c>
      <c r="IR8" s="13">
        <f t="shared" si="6"/>
        <v>0</v>
      </c>
    </row>
    <row r="9" spans="1:252" ht="15" customHeight="1" x14ac:dyDescent="0.2">
      <c r="B9" s="19" t="s">
        <v>42</v>
      </c>
      <c r="D9" s="7">
        <f t="shared" ref="D9:BO9" si="11">D4-D8</f>
        <v>190750.70020467503</v>
      </c>
      <c r="E9" s="7">
        <f t="shared" si="11"/>
        <v>239382.78857674485</v>
      </c>
      <c r="F9" s="7">
        <f t="shared" si="11"/>
        <v>413292.01370451029</v>
      </c>
      <c r="G9" s="7">
        <f t="shared" si="11"/>
        <v>-64282.128471789314</v>
      </c>
      <c r="H9" s="7">
        <f t="shared" si="11"/>
        <v>444631.65128641191</v>
      </c>
      <c r="I9" s="7">
        <f t="shared" si="11"/>
        <v>450111.66366200853</v>
      </c>
      <c r="J9" s="7">
        <f t="shared" si="11"/>
        <v>488527.49197582999</v>
      </c>
      <c r="K9" s="7">
        <f t="shared" si="11"/>
        <v>496561.80221398739</v>
      </c>
      <c r="L9" s="7">
        <f t="shared" si="11"/>
        <v>-155078.0255038754</v>
      </c>
      <c r="M9" s="7">
        <f t="shared" si="11"/>
        <v>524255.36511668912</v>
      </c>
      <c r="N9" s="7">
        <f t="shared" si="11"/>
        <v>513804.56222801964</v>
      </c>
      <c r="O9" s="7">
        <f t="shared" si="11"/>
        <v>537736.61582183605</v>
      </c>
      <c r="P9" s="7">
        <f t="shared" si="11"/>
        <v>134756.89390024531</v>
      </c>
      <c r="Q9" s="7">
        <f t="shared" si="11"/>
        <v>542111.30462157342</v>
      </c>
      <c r="R9" s="7">
        <f t="shared" si="11"/>
        <v>619251.86949785752</v>
      </c>
      <c r="S9" s="7">
        <f t="shared" si="11"/>
        <v>570139.05908041354</v>
      </c>
      <c r="T9" s="7">
        <f t="shared" si="11"/>
        <v>679902.02389458194</v>
      </c>
      <c r="U9" s="7">
        <f t="shared" si="11"/>
        <v>330163.3612532324</v>
      </c>
      <c r="V9" s="7">
        <f t="shared" si="11"/>
        <v>678689.29819207126</v>
      </c>
      <c r="W9" s="7">
        <f t="shared" si="11"/>
        <v>663058.38763609738</v>
      </c>
      <c r="X9" s="7">
        <f t="shared" si="11"/>
        <v>1453545.4195649666</v>
      </c>
      <c r="Y9" s="7">
        <f t="shared" si="11"/>
        <v>950877.75037158665</v>
      </c>
      <c r="Z9" s="7">
        <f t="shared" si="11"/>
        <v>651821.05140032526</v>
      </c>
      <c r="AA9" s="7">
        <f t="shared" si="11"/>
        <v>705204.18237589207</v>
      </c>
      <c r="AB9" s="7">
        <f t="shared" si="11"/>
        <v>3311430.4883792759</v>
      </c>
      <c r="AC9" s="7">
        <f t="shared" si="11"/>
        <v>676016.53564114717</v>
      </c>
      <c r="AD9" s="7">
        <f t="shared" si="11"/>
        <v>706646.94333427656</v>
      </c>
      <c r="AE9" s="7">
        <f t="shared" si="11"/>
        <v>1730574.44995907</v>
      </c>
      <c r="AF9" s="7">
        <f t="shared" si="11"/>
        <v>902428.76440827968</v>
      </c>
      <c r="AG9" s="7">
        <f t="shared" si="11"/>
        <v>675194.12463584775</v>
      </c>
      <c r="AH9" s="7">
        <f t="shared" si="11"/>
        <v>1867806.3845214753</v>
      </c>
      <c r="AI9" s="7">
        <f t="shared" si="11"/>
        <v>662248.097928409</v>
      </c>
      <c r="AJ9" s="7">
        <f t="shared" si="11"/>
        <v>1820676.501223464</v>
      </c>
      <c r="AK9" s="7">
        <f t="shared" si="11"/>
        <v>670126.46381036355</v>
      </c>
      <c r="AL9" s="7">
        <f t="shared" si="11"/>
        <v>650218.83266837453</v>
      </c>
      <c r="AM9" s="7">
        <f t="shared" si="11"/>
        <v>2812851.7385602589</v>
      </c>
      <c r="AN9" s="7">
        <f t="shared" si="11"/>
        <v>629002.31289371499</v>
      </c>
      <c r="AO9" s="7">
        <f t="shared" si="11"/>
        <v>652434.44637154602</v>
      </c>
      <c r="AP9" s="7">
        <f t="shared" si="11"/>
        <v>656090.41951641557</v>
      </c>
      <c r="AQ9" s="7">
        <f t="shared" si="11"/>
        <v>596091.45357315056</v>
      </c>
      <c r="AR9" s="7">
        <f t="shared" si="11"/>
        <v>1617363.084351206</v>
      </c>
      <c r="AS9" s="7">
        <f t="shared" si="11"/>
        <v>629305.47547470429</v>
      </c>
      <c r="AT9" s="7">
        <f t="shared" si="11"/>
        <v>843359.90617434029</v>
      </c>
      <c r="AU9" s="7">
        <f t="shared" si="11"/>
        <v>621169.05391249422</v>
      </c>
      <c r="AV9" s="7">
        <f t="shared" si="11"/>
        <v>975956.35575910099</v>
      </c>
      <c r="AW9" s="7">
        <f t="shared" si="11"/>
        <v>627286.16869988944</v>
      </c>
      <c r="AX9" s="7">
        <f t="shared" si="11"/>
        <v>605442.63512270898</v>
      </c>
      <c r="AY9" s="7">
        <f t="shared" si="11"/>
        <v>1035893.7214114302</v>
      </c>
      <c r="AZ9" s="7">
        <f t="shared" si="11"/>
        <v>588355.54328637198</v>
      </c>
      <c r="BA9" s="7">
        <f t="shared" si="11"/>
        <v>795333.84217357938</v>
      </c>
      <c r="BB9" s="7">
        <f t="shared" si="11"/>
        <v>601904.33358328324</v>
      </c>
      <c r="BC9" s="7">
        <f t="shared" si="11"/>
        <v>547055.70437355584</v>
      </c>
      <c r="BD9" s="7">
        <f t="shared" si="11"/>
        <v>609368.13408967829</v>
      </c>
      <c r="BE9" s="7">
        <f t="shared" si="11"/>
        <v>595184.35065511195</v>
      </c>
      <c r="BF9" s="7">
        <f t="shared" si="11"/>
        <v>596171.71832514484</v>
      </c>
      <c r="BG9" s="7">
        <f t="shared" si="11"/>
        <v>594923.8201331629</v>
      </c>
      <c r="BH9" s="7">
        <f t="shared" si="11"/>
        <v>613246.47320541705</v>
      </c>
      <c r="BI9" s="7">
        <f t="shared" si="11"/>
        <v>579772.9825711723</v>
      </c>
      <c r="BJ9" s="7">
        <f t="shared" si="11"/>
        <v>576308.61917747138</v>
      </c>
      <c r="BK9" s="7">
        <f t="shared" si="11"/>
        <v>572974.53292114148</v>
      </c>
      <c r="BL9" s="7">
        <f t="shared" si="11"/>
        <v>557977.12628371804</v>
      </c>
      <c r="BM9" s="7">
        <f t="shared" si="11"/>
        <v>556566.81903958763</v>
      </c>
      <c r="BN9" s="7">
        <f t="shared" si="11"/>
        <v>555921.75284466194</v>
      </c>
      <c r="BO9" s="7">
        <f t="shared" si="11"/>
        <v>547929.66161302442</v>
      </c>
      <c r="BP9" s="7">
        <f t="shared" ref="BP9:EA9" si="12">BP4-BP8</f>
        <v>550123.70677178446</v>
      </c>
      <c r="BQ9" s="7">
        <f t="shared" si="12"/>
        <v>551180.05940227862</v>
      </c>
      <c r="BR9" s="7">
        <f t="shared" si="12"/>
        <v>547008.37709923484</v>
      </c>
      <c r="BS9" s="7">
        <f t="shared" si="12"/>
        <v>545429.70305010211</v>
      </c>
      <c r="BT9" s="7">
        <f t="shared" si="12"/>
        <v>543093.07067199075</v>
      </c>
      <c r="BU9" s="7">
        <f t="shared" si="12"/>
        <v>530662.44385113847</v>
      </c>
      <c r="BV9" s="7">
        <f t="shared" si="12"/>
        <v>526804.87814204954</v>
      </c>
      <c r="BW9" s="7">
        <f t="shared" si="12"/>
        <v>523107.65930387331</v>
      </c>
      <c r="BX9" s="7">
        <f t="shared" si="12"/>
        <v>507750.05633406062</v>
      </c>
      <c r="BY9" s="7">
        <f t="shared" si="12"/>
        <v>505920.16495974886</v>
      </c>
      <c r="BZ9" s="7">
        <f t="shared" si="12"/>
        <v>504893.10362659587</v>
      </c>
      <c r="CA9" s="7">
        <f t="shared" si="12"/>
        <v>496550.99664966401</v>
      </c>
      <c r="CB9" s="7">
        <f t="shared" si="12"/>
        <v>498281.83968064236</v>
      </c>
      <c r="CC9" s="7">
        <f t="shared" si="12"/>
        <v>498870.0364903335</v>
      </c>
      <c r="CD9" s="7">
        <f t="shared" si="12"/>
        <v>494284.14575706853</v>
      </c>
      <c r="CE9" s="7">
        <f t="shared" si="12"/>
        <v>492303.70029298484</v>
      </c>
      <c r="CF9" s="7">
        <f t="shared" si="12"/>
        <v>489527.7629705366</v>
      </c>
      <c r="CG9" s="7">
        <f t="shared" si="12"/>
        <v>476724.43315551372</v>
      </c>
      <c r="CH9" s="7">
        <f t="shared" si="12"/>
        <v>472452.67873490287</v>
      </c>
      <c r="CI9" s="7">
        <f t="shared" si="12"/>
        <v>468313.84930592822</v>
      </c>
      <c r="CJ9" s="7">
        <f t="shared" si="12"/>
        <v>452602.25870207103</v>
      </c>
      <c r="CK9" s="7">
        <f t="shared" si="12"/>
        <v>450343.28826374328</v>
      </c>
      <c r="CL9" s="7">
        <f t="shared" si="12"/>
        <v>448822.62781759369</v>
      </c>
      <c r="CM9" s="7">
        <f t="shared" si="12"/>
        <v>440035.05918057618</v>
      </c>
      <c r="CN9" s="7">
        <f t="shared" si="12"/>
        <v>441321.38620545325</v>
      </c>
      <c r="CO9" s="7">
        <f t="shared" si="12"/>
        <v>441424.65644368529</v>
      </c>
      <c r="CP9" s="7">
        <f t="shared" si="12"/>
        <v>436428.39896439028</v>
      </c>
      <c r="CQ9" s="7">
        <f t="shared" si="12"/>
        <v>433967.70504852652</v>
      </c>
      <c r="CR9" s="7">
        <f t="shared" si="12"/>
        <v>430739.88885677443</v>
      </c>
      <c r="CS9" s="7">
        <f t="shared" si="12"/>
        <v>417561.24876987212</v>
      </c>
      <c r="CT9" s="7">
        <f t="shared" si="12"/>
        <v>412814.81126269687</v>
      </c>
      <c r="CU9" s="7">
        <f t="shared" si="12"/>
        <v>408200.56637901615</v>
      </c>
      <c r="CV9" s="7">
        <f t="shared" si="12"/>
        <v>392151.14029219025</v>
      </c>
      <c r="CW9" s="7">
        <f t="shared" si="12"/>
        <v>389378.64004580141</v>
      </c>
      <c r="CX9" s="7">
        <f t="shared" si="12"/>
        <v>387391.92266733991</v>
      </c>
      <c r="CY9" s="7">
        <f t="shared" si="12"/>
        <v>378191.89804089058</v>
      </c>
      <c r="CZ9" s="7">
        <f t="shared" si="12"/>
        <v>378965.30188930506</v>
      </c>
      <c r="DA9" s="7">
        <f t="shared" si="12"/>
        <v>378545.695237712</v>
      </c>
      <c r="DB9" s="7">
        <f t="shared" si="12"/>
        <v>373077.46898652497</v>
      </c>
      <c r="DC9" s="7">
        <f t="shared" si="12"/>
        <v>370108.29455118731</v>
      </c>
      <c r="DD9" s="7">
        <f t="shared" si="12"/>
        <v>366406.68512446235</v>
      </c>
      <c r="DE9" s="7">
        <f t="shared" si="12"/>
        <v>352889.5342826253</v>
      </c>
      <c r="DF9" s="7">
        <f t="shared" si="12"/>
        <v>347718.7133735969</v>
      </c>
      <c r="DG9" s="7">
        <f t="shared" si="12"/>
        <v>342722.96813488891</v>
      </c>
      <c r="DH9" s="7">
        <f t="shared" si="12"/>
        <v>326482.60310905811</v>
      </c>
      <c r="DI9" s="7">
        <f t="shared" si="12"/>
        <v>323324.45895757072</v>
      </c>
      <c r="DJ9" s="7">
        <f t="shared" si="12"/>
        <v>320899.84590264619</v>
      </c>
      <c r="DK9" s="7">
        <f t="shared" si="12"/>
        <v>311454.10338516196</v>
      </c>
      <c r="DL9" s="7">
        <f t="shared" si="12"/>
        <v>311694.42066731496</v>
      </c>
      <c r="DM9" s="7">
        <f t="shared" si="12"/>
        <v>310806.62808903633</v>
      </c>
      <c r="DN9" s="7">
        <f t="shared" si="12"/>
        <v>305022.98191209964</v>
      </c>
      <c r="DO9" s="7">
        <f t="shared" si="12"/>
        <v>301642.42386276426</v>
      </c>
      <c r="DP9" s="7">
        <f t="shared" si="12"/>
        <v>297537.26686697162</v>
      </c>
      <c r="DQ9" s="7">
        <f t="shared" si="12"/>
        <v>283891.41580199869</v>
      </c>
      <c r="DR9" s="7">
        <f t="shared" si="12"/>
        <v>278317.67893722712</v>
      </c>
      <c r="DS9" s="7">
        <f t="shared" si="12"/>
        <v>272851.3384830904</v>
      </c>
      <c r="DT9" s="7">
        <f t="shared" si="12"/>
        <v>256428.51316455251</v>
      </c>
      <c r="DU9" s="7">
        <f t="shared" si="12"/>
        <v>252726.02823002031</v>
      </c>
      <c r="DV9" s="7">
        <f t="shared" si="12"/>
        <v>249761.5154732613</v>
      </c>
      <c r="DW9" s="7">
        <f t="shared" si="12"/>
        <v>240023.56526599097</v>
      </c>
      <c r="DX9" s="7">
        <f t="shared" si="12"/>
        <v>239630.99957269186</v>
      </c>
      <c r="DY9" s="7">
        <f t="shared" si="12"/>
        <v>238193.27446415188</v>
      </c>
      <c r="DZ9" s="7">
        <f t="shared" si="12"/>
        <v>232055.01869216445</v>
      </c>
      <c r="EA9" s="7">
        <f t="shared" si="12"/>
        <v>228291.80455851462</v>
      </c>
      <c r="EB9" s="7">
        <f t="shared" ref="EB9:GM9" si="13">EB4-EB8</f>
        <v>223856.48976576072</v>
      </c>
      <c r="EC9" s="7">
        <f t="shared" si="13"/>
        <v>210388.06631114008</v>
      </c>
      <c r="ED9" s="7">
        <f t="shared" si="13"/>
        <v>204700.70332187577</v>
      </c>
      <c r="EE9" s="7">
        <f t="shared" si="13"/>
        <v>199164.07482476113</v>
      </c>
      <c r="EF9" s="7">
        <f t="shared" si="13"/>
        <v>183392.94428601919</v>
      </c>
      <c r="EG9" s="7">
        <f t="shared" si="13"/>
        <v>179544.53475941007</v>
      </c>
      <c r="EH9" s="7">
        <f t="shared" si="13"/>
        <v>176459.68771445873</v>
      </c>
      <c r="EI9" s="7">
        <f t="shared" si="13"/>
        <v>167129.88478404906</v>
      </c>
      <c r="EJ9" s="7">
        <f t="shared" si="13"/>
        <v>166441.47929165652</v>
      </c>
      <c r="EK9" s="7">
        <f t="shared" si="13"/>
        <v>164776.6703650126</v>
      </c>
      <c r="EL9" s="7">
        <f t="shared" si="13"/>
        <v>158949.95342603535</v>
      </c>
      <c r="EM9" s="7">
        <f t="shared" si="13"/>
        <v>155199.96530882537</v>
      </c>
      <c r="EN9" s="7">
        <f t="shared" si="13"/>
        <v>150993.28759286727</v>
      </c>
      <c r="EO9" s="7">
        <f t="shared" si="13"/>
        <v>138983.25360823877</v>
      </c>
      <c r="EP9" s="7">
        <f t="shared" si="13"/>
        <v>133680.94707131642</v>
      </c>
      <c r="EQ9" s="7">
        <f t="shared" si="13"/>
        <v>129240.8164383563</v>
      </c>
      <c r="ER9" s="7">
        <f t="shared" si="13"/>
        <v>116841.68600547942</v>
      </c>
      <c r="ES9" s="7">
        <f t="shared" si="13"/>
        <v>114375.64129315066</v>
      </c>
      <c r="ET9" s="7">
        <f t="shared" si="13"/>
        <v>112324.40575616446</v>
      </c>
      <c r="EU9" s="7">
        <f t="shared" si="13"/>
        <v>106131.83349178082</v>
      </c>
      <c r="EV9" s="7">
        <f t="shared" si="13"/>
        <v>105635.9972027397</v>
      </c>
      <c r="EW9" s="7">
        <f t="shared" si="13"/>
        <v>104519.87533013697</v>
      </c>
      <c r="EX9" s="7">
        <f t="shared" si="13"/>
        <v>100692.05370547954</v>
      </c>
      <c r="EY9" s="7">
        <f t="shared" si="13"/>
        <v>98196.291506849404</v>
      </c>
      <c r="EZ9" s="7">
        <f t="shared" si="13"/>
        <v>95360.226339726127</v>
      </c>
      <c r="FA9" s="7">
        <f t="shared" si="13"/>
        <v>87706.69052739715</v>
      </c>
      <c r="FB9" s="7">
        <f t="shared" si="13"/>
        <v>84597.238450684934</v>
      </c>
      <c r="FC9" s="7">
        <f t="shared" si="13"/>
        <v>81584.954564383544</v>
      </c>
      <c r="FD9" s="7">
        <f t="shared" si="13"/>
        <v>73379.546721917868</v>
      </c>
      <c r="FE9" s="7">
        <f t="shared" si="13"/>
        <v>71250.262815068505</v>
      </c>
      <c r="FF9" s="7">
        <f t="shared" si="13"/>
        <v>69424.238224657514</v>
      </c>
      <c r="FG9" s="7">
        <f t="shared" si="13"/>
        <v>64423.175139726052</v>
      </c>
      <c r="FH9" s="7">
        <f t="shared" si="13"/>
        <v>63796.665117808181</v>
      </c>
      <c r="FI9" s="7">
        <f t="shared" si="13"/>
        <v>62650.066421917785</v>
      </c>
      <c r="FJ9" s="7">
        <f t="shared" si="13"/>
        <v>59254.212578082283</v>
      </c>
      <c r="FK9" s="7">
        <f t="shared" si="13"/>
        <v>57029.490091780899</v>
      </c>
      <c r="FL9" s="7">
        <f t="shared" si="13"/>
        <v>54482.884900000005</v>
      </c>
      <c r="FM9" s="7">
        <f t="shared" si="13"/>
        <v>47656.708365753409</v>
      </c>
      <c r="FN9" s="7">
        <f t="shared" si="13"/>
        <v>44475.134079452022</v>
      </c>
      <c r="FO9" s="7">
        <f t="shared" si="13"/>
        <v>41421.595441095938</v>
      </c>
      <c r="FP9" s="7">
        <f t="shared" si="13"/>
        <v>33896.798979452084</v>
      </c>
      <c r="FQ9" s="7">
        <f t="shared" si="13"/>
        <v>31901.475265753426</v>
      </c>
      <c r="FR9" s="7">
        <f t="shared" si="13"/>
        <v>30180.125176712318</v>
      </c>
      <c r="FS9" s="7">
        <f t="shared" si="13"/>
        <v>25857.056247945191</v>
      </c>
      <c r="FT9" s="7">
        <f t="shared" si="13"/>
        <v>25105.575579452066</v>
      </c>
      <c r="FU9" s="7">
        <f t="shared" si="13"/>
        <v>23946.946468493086</v>
      </c>
      <c r="FV9" s="7">
        <f t="shared" si="13"/>
        <v>20977.181698630186</v>
      </c>
      <c r="FW9" s="7">
        <f t="shared" si="13"/>
        <v>18891.626046575315</v>
      </c>
      <c r="FX9" s="7">
        <f t="shared" si="13"/>
        <v>16504.523863013717</v>
      </c>
      <c r="FY9" s="7">
        <f t="shared" si="13"/>
        <v>10945.06720000002</v>
      </c>
      <c r="FZ9" s="7">
        <f t="shared" si="13"/>
        <v>8816.9308547945184</v>
      </c>
      <c r="GA9" s="7">
        <f t="shared" si="13"/>
        <v>8330.0437383561657</v>
      </c>
      <c r="GB9" s="7">
        <f t="shared" si="13"/>
        <v>5330.7280219178065</v>
      </c>
      <c r="GC9" s="7">
        <f t="shared" si="13"/>
        <v>4956.028883561652</v>
      </c>
      <c r="GD9" s="7">
        <f t="shared" si="13"/>
        <v>1586.6303095890435</v>
      </c>
      <c r="GE9" s="7">
        <f t="shared" si="13"/>
        <v>868.91945068493078</v>
      </c>
      <c r="GF9" s="7">
        <f t="shared" si="13"/>
        <v>790.9445410958906</v>
      </c>
      <c r="GG9" s="7">
        <f t="shared" si="13"/>
        <v>676.51758356164646</v>
      </c>
      <c r="GH9" s="7">
        <f t="shared" si="13"/>
        <v>388.92609589041604</v>
      </c>
      <c r="GI9" s="7">
        <f t="shared" si="13"/>
        <v>182.25756575342439</v>
      </c>
      <c r="GJ9" s="7">
        <f t="shared" si="13"/>
        <v>174.09217808219179</v>
      </c>
      <c r="GK9" s="7">
        <f t="shared" si="13"/>
        <v>0</v>
      </c>
      <c r="GL9" s="7">
        <f t="shared" si="13"/>
        <v>0</v>
      </c>
      <c r="GM9" s="7">
        <f t="shared" si="13"/>
        <v>0</v>
      </c>
      <c r="GN9" s="7">
        <f t="shared" ref="GN9:HW9" si="14">GN4-GN8</f>
        <v>0</v>
      </c>
      <c r="GO9" s="7">
        <f t="shared" si="14"/>
        <v>0</v>
      </c>
      <c r="GP9" s="7">
        <f t="shared" si="14"/>
        <v>0</v>
      </c>
      <c r="GQ9" s="7">
        <f t="shared" si="14"/>
        <v>0</v>
      </c>
      <c r="GR9" s="7">
        <f t="shared" si="14"/>
        <v>0</v>
      </c>
      <c r="GS9" s="7">
        <f t="shared" si="14"/>
        <v>0</v>
      </c>
      <c r="GT9" s="7">
        <f t="shared" si="14"/>
        <v>0</v>
      </c>
      <c r="GU9" s="7">
        <f t="shared" si="14"/>
        <v>0</v>
      </c>
      <c r="GV9" s="7">
        <f t="shared" si="14"/>
        <v>0</v>
      </c>
      <c r="GW9" s="7">
        <f t="shared" si="14"/>
        <v>0</v>
      </c>
      <c r="GX9" s="7">
        <f t="shared" si="14"/>
        <v>0</v>
      </c>
      <c r="GY9" s="7">
        <f t="shared" si="14"/>
        <v>0</v>
      </c>
      <c r="GZ9" s="7">
        <f t="shared" si="14"/>
        <v>0</v>
      </c>
      <c r="HA9" s="7">
        <f t="shared" si="14"/>
        <v>0</v>
      </c>
      <c r="HB9" s="7">
        <f t="shared" si="14"/>
        <v>0</v>
      </c>
      <c r="HC9" s="7">
        <f t="shared" si="14"/>
        <v>0</v>
      </c>
      <c r="HD9" s="7">
        <f t="shared" si="14"/>
        <v>0</v>
      </c>
      <c r="HE9" s="7">
        <f t="shared" si="14"/>
        <v>0</v>
      </c>
      <c r="HF9" s="7">
        <f t="shared" si="14"/>
        <v>0</v>
      </c>
      <c r="HG9" s="7">
        <f t="shared" si="14"/>
        <v>0</v>
      </c>
      <c r="HH9" s="7">
        <f t="shared" si="14"/>
        <v>0</v>
      </c>
      <c r="HI9" s="7">
        <f t="shared" si="14"/>
        <v>0</v>
      </c>
      <c r="HJ9" s="7">
        <f t="shared" si="14"/>
        <v>0</v>
      </c>
      <c r="HK9" s="7">
        <f t="shared" si="14"/>
        <v>0</v>
      </c>
      <c r="HL9" s="7">
        <f t="shared" si="14"/>
        <v>0</v>
      </c>
      <c r="HM9" s="7">
        <f t="shared" si="14"/>
        <v>0</v>
      </c>
      <c r="HN9" s="7">
        <f t="shared" si="14"/>
        <v>0</v>
      </c>
      <c r="HO9" s="7">
        <f t="shared" si="14"/>
        <v>0</v>
      </c>
      <c r="HP9" s="7">
        <f t="shared" si="14"/>
        <v>0</v>
      </c>
      <c r="HQ9" s="7">
        <f t="shared" si="14"/>
        <v>0</v>
      </c>
      <c r="HR9" s="7">
        <f t="shared" si="14"/>
        <v>0</v>
      </c>
      <c r="HS9" s="7">
        <f t="shared" si="14"/>
        <v>0</v>
      </c>
      <c r="HT9" s="7">
        <f t="shared" si="14"/>
        <v>0</v>
      </c>
      <c r="HU9" s="7">
        <f t="shared" si="14"/>
        <v>0</v>
      </c>
      <c r="HV9" s="7">
        <f t="shared" si="14"/>
        <v>0</v>
      </c>
      <c r="HW9" s="7">
        <f t="shared" si="14"/>
        <v>0</v>
      </c>
      <c r="HX9" s="7"/>
      <c r="HY9" s="7">
        <f t="shared" si="5"/>
        <v>967870.10460325587</v>
      </c>
      <c r="HZ9" s="7">
        <f t="shared" si="5"/>
        <v>3788692.5947336112</v>
      </c>
      <c r="IA9" s="7">
        <f t="shared" si="5"/>
        <v>11290099.427287446</v>
      </c>
      <c r="IB9" s="7">
        <f t="shared" si="5"/>
        <v>13780209.06031508</v>
      </c>
      <c r="IC9" s="7">
        <f t="shared" si="5"/>
        <v>9591647.6594553925</v>
      </c>
      <c r="ID9" s="7">
        <f t="shared" si="5"/>
        <v>7001454.6143584447</v>
      </c>
      <c r="IE9" s="7">
        <f t="shared" si="5"/>
        <v>6434931.5340439482</v>
      </c>
      <c r="IF9" s="7">
        <f t="shared" si="5"/>
        <v>5795148.093629986</v>
      </c>
      <c r="IG9" s="7">
        <f t="shared" si="5"/>
        <v>5092846.1292665759</v>
      </c>
      <c r="IH9" s="7">
        <f t="shared" si="5"/>
        <v>4325825.5443551624</v>
      </c>
      <c r="II9" s="7">
        <f t="shared" si="6"/>
        <v>3503272.6453028838</v>
      </c>
      <c r="IJ9" s="7">
        <f t="shared" si="6"/>
        <v>2629002.9912957419</v>
      </c>
      <c r="IK9" s="7">
        <f t="shared" si="6"/>
        <v>1773073.2728994465</v>
      </c>
      <c r="IL9" s="7">
        <f t="shared" si="6"/>
        <v>1121379.376412329</v>
      </c>
      <c r="IM9" s="7">
        <f t="shared" si="6"/>
        <v>630412.44460547972</v>
      </c>
      <c r="IN9" s="7">
        <f t="shared" si="6"/>
        <v>199841.83377945208</v>
      </c>
      <c r="IO9" s="7">
        <f t="shared" si="6"/>
        <v>4668.2877246575435</v>
      </c>
      <c r="IP9" s="7">
        <f t="shared" si="6"/>
        <v>0</v>
      </c>
      <c r="IQ9" s="7">
        <f t="shared" si="6"/>
        <v>0</v>
      </c>
      <c r="IR9" s="7">
        <f t="shared" si="6"/>
        <v>0</v>
      </c>
    </row>
    <row r="10" spans="1:252" x14ac:dyDescent="0.2">
      <c r="B10" s="59" t="s">
        <v>45</v>
      </c>
      <c r="D10" s="8">
        <f>SUMIF(RevReqDetR!$B$11:$B$311,D$1,RevReqDetR!$BK$11:$BK$311)</f>
        <v>0</v>
      </c>
      <c r="E10" s="8">
        <f>SUMIF(RevReqDetR!$B$11:$B$311,E$1,RevReqDetR!$BK$11:$BK$311)</f>
        <v>0</v>
      </c>
      <c r="F10" s="8">
        <f>SUMIF(RevReqDetR!$B$11:$B$311,F$1,RevReqDetR!$BK$11:$BK$311)</f>
        <v>0</v>
      </c>
      <c r="G10" s="8">
        <f>SUMIF(RevReqDetR!$B$11:$B$311,G$1,RevReqDetR!$BK$11:$BK$311)</f>
        <v>451470.6100000001</v>
      </c>
      <c r="H10" s="8">
        <f>SUMIF(RevReqDetR!$B$11:$B$311,H$1,RevReqDetR!$BK$11:$BK$311)</f>
        <v>0</v>
      </c>
      <c r="I10" s="8">
        <f>SUMIF(RevReqDetR!$B$11:$B$311,I$1,RevReqDetR!$BK$11:$BK$311)</f>
        <v>0</v>
      </c>
      <c r="J10" s="8">
        <f>SUMIF(RevReqDetR!$B$11:$B$311,J$1,RevReqDetR!$BK$11:$BK$311)</f>
        <v>0</v>
      </c>
      <c r="K10" s="8">
        <f>SUMIF(RevReqDetR!$B$11:$B$311,K$1,RevReqDetR!$BK$11:$BK$311)</f>
        <v>0</v>
      </c>
      <c r="L10" s="8">
        <f>SUMIF(RevReqDetR!$B$11:$B$311,L$1,RevReqDetR!$BK$11:$BK$311)</f>
        <v>689310.56999999983</v>
      </c>
      <c r="M10" s="8">
        <f>SUMIF(RevReqDetR!$B$11:$B$311,M$1,RevReqDetR!$BK$11:$BK$311)</f>
        <v>0</v>
      </c>
      <c r="N10" s="8">
        <f>SUMIF(RevReqDetR!$B$11:$B$311,N$1,RevReqDetR!$BK$11:$BK$311)</f>
        <v>0</v>
      </c>
      <c r="O10" s="8">
        <f>SUMIF(RevReqDetR!$B$11:$B$311,O$1,RevReqDetR!$BK$11:$BK$311)</f>
        <v>0</v>
      </c>
      <c r="P10" s="8">
        <f>SUMIF(RevReqDetR!$B$11:$B$311,P$1,RevReqDetR!$BK$11:$BK$311)</f>
        <v>358711.62000000023</v>
      </c>
      <c r="Q10" s="8">
        <f>SUMIF(RevReqDetR!$B$11:$B$311,Q$1,RevReqDetR!$BK$11:$BK$311)</f>
        <v>0</v>
      </c>
      <c r="R10" s="8">
        <f>SUMIF(RevReqDetR!$B$11:$B$311,R$1,RevReqDetR!$BK$11:$BK$311)</f>
        <v>0</v>
      </c>
      <c r="S10" s="8">
        <f>SUMIF(RevReqDetR!$B$11:$B$311,S$1,RevReqDetR!$BK$11:$BK$311)</f>
        <v>0</v>
      </c>
      <c r="T10" s="8">
        <f>SUMIF(RevReqDetR!$B$11:$B$311,T$1,RevReqDetR!$BK$11:$BK$311)</f>
        <v>0</v>
      </c>
      <c r="U10" s="8">
        <f>SUMIF(RevReqDetR!$B$11:$B$311,U$1,RevReqDetR!$BK$11:$BK$311)</f>
        <v>345066.10000000003</v>
      </c>
      <c r="V10" s="8">
        <f>SUMIF(RevReqDetR!$B$11:$B$311,V$1,RevReqDetR!$BK$11:$BK$311)</f>
        <v>0</v>
      </c>
      <c r="W10" s="8">
        <f>SUMIF(RevReqDetR!$B$11:$B$311,W$1,RevReqDetR!$BK$11:$BK$311)</f>
        <v>0</v>
      </c>
      <c r="X10" s="8">
        <f>SUMIF(RevReqDetR!$B$11:$B$311,X$1,RevReqDetR!$BK$11:$BK$311)</f>
        <v>-774665.10000000021</v>
      </c>
      <c r="Y10" s="8">
        <f>SUMIF(RevReqDetR!$B$11:$B$311,Y$1,RevReqDetR!$BK$11:$BK$311)</f>
        <v>-289917.47999999992</v>
      </c>
      <c r="Z10" s="8">
        <f>SUMIF(RevReqDetR!$B$11:$B$311,Z$1,RevReqDetR!$BK$11:$BK$311)</f>
        <v>0</v>
      </c>
      <c r="AA10" s="8">
        <f>SUMIF(RevReqDetR!$B$11:$B$311,AA$1,RevReqDetR!$BK$11:$BK$311)</f>
        <v>0</v>
      </c>
      <c r="AB10" s="8">
        <f>SUMIF(RevReqDetR!$B$11:$B$311,AB$1,RevReqDetR!$BK$11:$BK$311)</f>
        <v>-2625460.2400001381</v>
      </c>
      <c r="AC10" s="8">
        <f>SUMIF(RevReqDetR!$B$11:$B$311,AC$1,RevReqDetR!$BK$11:$BK$311)</f>
        <v>0</v>
      </c>
      <c r="AD10" s="8">
        <f>SUMIF(RevReqDetR!$B$11:$B$311,AD$1,RevReqDetR!$BK$11:$BK$311)</f>
        <v>0</v>
      </c>
      <c r="AE10" s="8">
        <f>SUMIF(RevReqDetR!$B$11:$B$311,AE$1,RevReqDetR!$BK$11:$BK$311)</f>
        <v>-1065707.29</v>
      </c>
      <c r="AF10" s="8">
        <f>SUMIF(RevReqDetR!$B$11:$B$311,AF$1,RevReqDetR!$BK$11:$BK$311)</f>
        <v>-208222.62999999998</v>
      </c>
      <c r="AG10" s="8">
        <f>SUMIF(RevReqDetR!$B$11:$B$311,AG$1,RevReqDetR!$BK$11:$BK$311)</f>
        <v>0</v>
      </c>
      <c r="AH10" s="8">
        <f>SUMIF(RevReqDetR!$B$11:$B$311,AH$1,RevReqDetR!$BK$11:$BK$311)</f>
        <v>-1171924.06</v>
      </c>
      <c r="AI10" s="8">
        <f>SUMIF(RevReqDetR!$B$11:$B$311,AI$1,RevReqDetR!$BK$11:$BK$311)</f>
        <v>0</v>
      </c>
      <c r="AJ10" s="8">
        <f>SUMIF(RevReqDetR!$B$11:$B$311,AJ$1,RevReqDetR!$BK$11:$BK$311)</f>
        <v>-1139729.8000000003</v>
      </c>
      <c r="AK10" s="8">
        <f>SUMIF(RevReqDetR!$B$11:$B$311,AK$1,RevReqDetR!$BK$11:$BK$311)</f>
        <v>0</v>
      </c>
      <c r="AL10" s="8">
        <f>SUMIF(RevReqDetR!$B$11:$B$311,AL$1,RevReqDetR!$BK$11:$BK$311)</f>
        <v>0</v>
      </c>
      <c r="AM10" s="8">
        <f>SUMIF(RevReqDetR!$B$11:$B$311,AM$1,RevReqDetR!$BK$11:$BK$311)</f>
        <v>-2145209.71</v>
      </c>
      <c r="AN10" s="8">
        <f>SUMIF(RevReqDetR!$B$11:$B$311,AN$1,RevReqDetR!$BK$11:$BK$311)</f>
        <v>0</v>
      </c>
      <c r="AO10" s="8">
        <f>SUMIF(RevReqDetR!$B$11:$B$311,AO$1,RevReqDetR!$BK$11:$BK$311)</f>
        <v>0</v>
      </c>
      <c r="AP10" s="8">
        <f>SUMIF(RevReqDetR!$B$11:$B$311,AP$1,RevReqDetR!$BK$11:$BK$311)</f>
        <v>0</v>
      </c>
      <c r="AQ10" s="8">
        <f>SUMIF(RevReqDetR!$B$11:$B$311,AQ$1,RevReqDetR!$BK$11:$BK$311)</f>
        <v>0</v>
      </c>
      <c r="AR10" s="8">
        <f>SUMIF(RevReqDetR!$B$11:$B$311,AR$1,RevReqDetR!$BK$11:$BK$311)</f>
        <v>-957875.7699999999</v>
      </c>
      <c r="AS10" s="8">
        <f>SUMIF(RevReqDetR!$B$11:$B$311,AS$1,RevReqDetR!$BK$11:$BK$311)</f>
        <v>0</v>
      </c>
      <c r="AT10" s="8">
        <f>SUMIF(RevReqDetR!$B$11:$B$311,AT$1,RevReqDetR!$BK$11:$BK$311)</f>
        <v>-197082.55000003567</v>
      </c>
      <c r="AU10" s="8">
        <f>SUMIF(RevReqDetR!$B$11:$B$311,AU$1,RevReqDetR!$BK$11:$BK$311)</f>
        <v>0</v>
      </c>
      <c r="AV10" s="8">
        <f>SUMIF(RevReqDetR!$B$11:$B$311,AV$1,RevReqDetR!$BK$11:$BK$311)</f>
        <v>-339100.7699999999</v>
      </c>
      <c r="AW10" s="8">
        <f>SUMIF(RevReqDetR!$B$11:$B$311,AW$1,RevReqDetR!$BK$11:$BK$311)</f>
        <v>0</v>
      </c>
      <c r="AX10" s="8">
        <f>SUMIF(RevReqDetR!$B$11:$B$311,AX$1,RevReqDetR!$BK$11:$BK$311)</f>
        <v>0</v>
      </c>
      <c r="AY10" s="8">
        <f>SUMIF(RevReqDetR!$B$11:$B$311,AY$1,RevReqDetR!$BK$11:$BK$311)</f>
        <v>-415165.47</v>
      </c>
      <c r="AZ10" s="8">
        <f>SUMIF(RevReqDetR!$B$11:$B$311,AZ$1,RevReqDetR!$BK$11:$BK$311)</f>
        <v>0</v>
      </c>
      <c r="BA10" s="8">
        <f>SUMIF(RevReqDetR!$B$11:$B$311,BA$1,RevReqDetR!$BK$11:$BK$311)</f>
        <v>-191806.17000001762</v>
      </c>
      <c r="BB10" s="8">
        <f>SUMIF(RevReqDetR!$B$11:$B$311,BB$1,RevReqDetR!$BK$11:$BK$311)</f>
        <v>0</v>
      </c>
      <c r="BC10" s="8">
        <f>SUMIF(RevReqDetR!$B$11:$B$311,BC$1,RevReqDetR!$BK$11:$BK$311)</f>
        <v>0</v>
      </c>
      <c r="BD10" s="8">
        <f>SUMIF(RevReqDetR!$B$11:$B$311,BD$1,RevReqDetR!$BK$11:$BK$311)</f>
        <v>-1370.2399999772897</v>
      </c>
      <c r="BE10" s="8">
        <f>SUMIF(RevReqDetR!$B$11:$B$311,BE$1,RevReqDetR!$BK$11:$BK$311)</f>
        <v>0</v>
      </c>
      <c r="BF10" s="8">
        <f>SUMIF(RevReqDetR!$B$11:$B$311,BF$1,RevReqDetR!$BK$11:$BK$311)</f>
        <v>0</v>
      </c>
      <c r="BG10" s="8">
        <f>SUMIF(RevReqDetR!$B$11:$B$311,BG$1,RevReqDetR!$BK$11:$BK$311)</f>
        <v>0</v>
      </c>
      <c r="BH10" s="8">
        <f>SUMIF(RevReqDetR!$B$11:$B$311,BH$1,RevReqDetR!$BK$11:$BK$311)</f>
        <v>-20263.589999826625</v>
      </c>
      <c r="BI10" s="8">
        <f>SUMIF(RevReqDetR!$B$11:$B$311,BI$1,RevReqDetR!$BK$11:$BK$311)</f>
        <v>0</v>
      </c>
      <c r="BJ10" s="8">
        <f>SUMIF(RevReqDetR!$B$11:$B$311,BJ$1,RevReqDetR!$BK$11:$BK$311)</f>
        <v>0</v>
      </c>
      <c r="BK10" s="8">
        <f>SUMIF(RevReqDetR!$B$11:$B$311,BK$1,RevReqDetR!$BK$11:$BK$311)</f>
        <v>0</v>
      </c>
      <c r="BL10" s="8">
        <f>SUMIF(RevReqDetR!$B$11:$B$311,BL$1,RevReqDetR!$BK$11:$BK$311)</f>
        <v>0</v>
      </c>
      <c r="BM10" s="8">
        <f>SUMIF(RevReqDetR!$B$11:$B$311,BM$1,RevReqDetR!$BK$11:$BK$311)</f>
        <v>0</v>
      </c>
      <c r="BN10" s="8">
        <f>SUMIF(RevReqDetR!$B$11:$B$311,BN$1,RevReqDetR!$BK$11:$BK$311)</f>
        <v>0</v>
      </c>
      <c r="BO10" s="8">
        <f>SUMIF(RevReqDetR!$B$11:$B$311,BO$1,RevReqDetR!$BK$11:$BK$311)</f>
        <v>0</v>
      </c>
      <c r="BP10" s="8">
        <f>SUMIF(RevReqDetR!$B$11:$B$311,BP$1,RevReqDetR!$BK$11:$BK$311)</f>
        <v>0</v>
      </c>
      <c r="BQ10" s="8">
        <f>SUMIF(RevReqDetR!$B$11:$B$311,BQ$1,RevReqDetR!$BK$11:$BK$311)</f>
        <v>0</v>
      </c>
      <c r="BR10" s="8">
        <f>SUMIF(RevReqDetR!$B$11:$B$311,BR$1,RevReqDetR!$BK$11:$BK$311)</f>
        <v>0</v>
      </c>
      <c r="BS10" s="8">
        <f>SUMIF(RevReqDetR!$B$11:$B$311,BS$1,RevReqDetR!$BK$11:$BK$311)</f>
        <v>0</v>
      </c>
      <c r="BT10" s="8">
        <f>SUMIF(RevReqDetR!$B$11:$B$311,BT$1,RevReqDetR!$BK$11:$BK$311)</f>
        <v>0</v>
      </c>
      <c r="BU10" s="8">
        <f>SUMIF(RevReqDetR!$B$11:$B$311,BU$1,RevReqDetR!$BK$11:$BK$311)</f>
        <v>0</v>
      </c>
      <c r="BV10" s="8">
        <f>SUMIF(RevReqDetR!$B$11:$B$311,BV$1,RevReqDetR!$BK$11:$BK$311)</f>
        <v>0</v>
      </c>
      <c r="BW10" s="8">
        <f>SUMIF(RevReqDetR!$B$11:$B$311,BW$1,RevReqDetR!$BK$11:$BK$311)</f>
        <v>0</v>
      </c>
      <c r="BX10" s="8">
        <f>SUMIF(RevReqDetR!$B$11:$B$311,BX$1,RevReqDetR!$BK$11:$BK$311)</f>
        <v>0</v>
      </c>
      <c r="BY10" s="8">
        <f>SUMIF(RevReqDetR!$B$11:$B$311,BY$1,RevReqDetR!$BK$11:$BK$311)</f>
        <v>0</v>
      </c>
      <c r="BZ10" s="8">
        <f>SUMIF(RevReqDetR!$B$11:$B$311,BZ$1,RevReqDetR!$BK$11:$BK$311)</f>
        <v>0</v>
      </c>
      <c r="CA10" s="8">
        <f>SUMIF(RevReqDetR!$B$11:$B$311,CA$1,RevReqDetR!$BK$11:$BK$311)</f>
        <v>0</v>
      </c>
      <c r="CB10" s="8">
        <f>SUMIF(RevReqDetR!$B$11:$B$311,CB$1,RevReqDetR!$BK$11:$BK$311)</f>
        <v>0</v>
      </c>
      <c r="CC10" s="8">
        <f>SUMIF(RevReqDetR!$B$11:$B$311,CC$1,RevReqDetR!$BK$11:$BK$311)</f>
        <v>0</v>
      </c>
      <c r="CD10" s="8">
        <f>SUMIF(RevReqDetR!$B$11:$B$311,CD$1,RevReqDetR!$BK$11:$BK$311)</f>
        <v>0</v>
      </c>
      <c r="CE10" s="8">
        <f>SUMIF(RevReqDetR!$B$11:$B$311,CE$1,RevReqDetR!$BK$11:$BK$311)</f>
        <v>0</v>
      </c>
      <c r="CF10" s="8">
        <f>SUMIF(RevReqDetR!$B$11:$B$311,CF$1,RevReqDetR!$BK$11:$BK$311)</f>
        <v>0</v>
      </c>
      <c r="CG10" s="8">
        <f>SUMIF(RevReqDetR!$B$11:$B$311,CG$1,RevReqDetR!$BK$11:$BK$311)</f>
        <v>0</v>
      </c>
      <c r="CH10" s="8">
        <f>SUMIF(RevReqDetR!$B$11:$B$311,CH$1,RevReqDetR!$BK$11:$BK$311)</f>
        <v>0</v>
      </c>
      <c r="CI10" s="8">
        <f>SUMIF(RevReqDetR!$B$11:$B$311,CI$1,RevReqDetR!$BK$11:$BK$311)</f>
        <v>0</v>
      </c>
      <c r="CJ10" s="8">
        <f>SUMIF(RevReqDetR!$B$11:$B$311,CJ$1,RevReqDetR!$BK$11:$BK$311)</f>
        <v>0</v>
      </c>
      <c r="CK10" s="8">
        <f>SUMIF(RevReqDetR!$B$11:$B$311,CK$1,RevReqDetR!$BK$11:$BK$311)</f>
        <v>0</v>
      </c>
      <c r="CL10" s="8">
        <f>SUMIF(RevReqDetR!$B$11:$B$311,CL$1,RevReqDetR!$BK$11:$BK$311)</f>
        <v>0</v>
      </c>
      <c r="CM10" s="8">
        <f>SUMIF(RevReqDetR!$B$11:$B$311,CM$1,RevReqDetR!$BK$11:$BK$311)</f>
        <v>0</v>
      </c>
      <c r="CN10" s="8">
        <f>SUMIF(RevReqDetR!$B$11:$B$311,CN$1,RevReqDetR!$BK$11:$BK$311)</f>
        <v>0</v>
      </c>
      <c r="CO10" s="8">
        <f>SUMIF(RevReqDetR!$B$11:$B$311,CO$1,RevReqDetR!$BK$11:$BK$311)</f>
        <v>0</v>
      </c>
      <c r="CP10" s="8">
        <f>SUMIF(RevReqDetR!$B$11:$B$311,CP$1,RevReqDetR!$BK$11:$BK$311)</f>
        <v>0</v>
      </c>
      <c r="CQ10" s="8">
        <f>SUMIF(RevReqDetR!$B$11:$B$311,CQ$1,RevReqDetR!$BK$11:$BK$311)</f>
        <v>0</v>
      </c>
      <c r="CR10" s="8">
        <f>SUMIF(RevReqDetR!$B$11:$B$311,CR$1,RevReqDetR!$BK$11:$BK$311)</f>
        <v>0</v>
      </c>
      <c r="CS10" s="8">
        <f>SUMIF(RevReqDetR!$B$11:$B$311,CS$1,RevReqDetR!$BK$11:$BK$311)</f>
        <v>0</v>
      </c>
      <c r="CT10" s="8">
        <f>SUMIF(RevReqDetR!$B$11:$B$311,CT$1,RevReqDetR!$BK$11:$BK$311)</f>
        <v>0</v>
      </c>
      <c r="CU10" s="8">
        <f>SUMIF(RevReqDetR!$B$11:$B$311,CU$1,RevReqDetR!$BK$11:$BK$311)</f>
        <v>0</v>
      </c>
      <c r="CV10" s="8">
        <f>SUMIF(RevReqDetR!$B$11:$B$311,CV$1,RevReqDetR!$BK$11:$BK$311)</f>
        <v>0</v>
      </c>
      <c r="CW10" s="8">
        <f>SUMIF(RevReqDetR!$B$11:$B$311,CW$1,RevReqDetR!$BK$11:$BK$311)</f>
        <v>0</v>
      </c>
      <c r="CX10" s="8">
        <f>SUMIF(RevReqDetR!$B$11:$B$311,CX$1,RevReqDetR!$BK$11:$BK$311)</f>
        <v>0</v>
      </c>
      <c r="CY10" s="8">
        <f>SUMIF(RevReqDetR!$B$11:$B$311,CY$1,RevReqDetR!$BK$11:$BK$311)</f>
        <v>0</v>
      </c>
      <c r="CZ10" s="8">
        <f>SUMIF(RevReqDetR!$B$11:$B$311,CZ$1,RevReqDetR!$BK$11:$BK$311)</f>
        <v>0</v>
      </c>
      <c r="DA10" s="8">
        <f>SUMIF(RevReqDetR!$B$11:$B$311,DA$1,RevReqDetR!$BK$11:$BK$311)</f>
        <v>0</v>
      </c>
      <c r="DB10" s="8">
        <f>SUMIF(RevReqDetR!$B$11:$B$311,DB$1,RevReqDetR!$BK$11:$BK$311)</f>
        <v>0</v>
      </c>
      <c r="DC10" s="8">
        <f>SUMIF(RevReqDetR!$B$11:$B$311,DC$1,RevReqDetR!$BK$11:$BK$311)</f>
        <v>0</v>
      </c>
      <c r="DD10" s="8">
        <f>SUMIF(RevReqDetR!$B$11:$B$311,DD$1,RevReqDetR!$BK$11:$BK$311)</f>
        <v>0</v>
      </c>
      <c r="DE10" s="8">
        <f>SUMIF(RevReqDetR!$B$11:$B$311,DE$1,RevReqDetR!$BK$11:$BK$311)</f>
        <v>0</v>
      </c>
      <c r="DF10" s="8">
        <f>SUMIF(RevReqDetR!$B$11:$B$311,DF$1,RevReqDetR!$BK$11:$BK$311)</f>
        <v>0</v>
      </c>
      <c r="DG10" s="8">
        <f>SUMIF(RevReqDetR!$B$11:$B$311,DG$1,RevReqDetR!$BK$11:$BK$311)</f>
        <v>0</v>
      </c>
      <c r="DH10" s="8">
        <f>SUMIF(RevReqDetR!$B$11:$B$311,DH$1,RevReqDetR!$BK$11:$BK$311)</f>
        <v>0</v>
      </c>
      <c r="DI10" s="8">
        <f>SUMIF(RevReqDetR!$B$11:$B$311,DI$1,RevReqDetR!$BK$11:$BK$311)</f>
        <v>0</v>
      </c>
      <c r="DJ10" s="8">
        <f>SUMIF(RevReqDetR!$B$11:$B$311,DJ$1,RevReqDetR!$BK$11:$BK$311)</f>
        <v>0</v>
      </c>
      <c r="DK10" s="8">
        <f>SUMIF(RevReqDetR!$B$11:$B$311,DK$1,RevReqDetR!$BK$11:$BK$311)</f>
        <v>0</v>
      </c>
      <c r="DL10" s="8">
        <f>SUMIF(RevReqDetR!$B$11:$B$311,DL$1,RevReqDetR!$BK$11:$BK$311)</f>
        <v>0</v>
      </c>
      <c r="DM10" s="8">
        <f>SUMIF(RevReqDetR!$B$11:$B$311,DM$1,RevReqDetR!$BK$11:$BK$311)</f>
        <v>0</v>
      </c>
      <c r="DN10" s="8">
        <f>SUMIF(RevReqDetR!$B$11:$B$311,DN$1,RevReqDetR!$BK$11:$BK$311)</f>
        <v>0</v>
      </c>
      <c r="DO10" s="8">
        <f>SUMIF(RevReqDetR!$B$11:$B$311,DO$1,RevReqDetR!$BK$11:$BK$311)</f>
        <v>0</v>
      </c>
      <c r="DP10" s="8">
        <f>SUMIF(RevReqDetR!$B$11:$B$311,DP$1,RevReqDetR!$BK$11:$BK$311)</f>
        <v>0</v>
      </c>
      <c r="DQ10" s="8">
        <f>SUMIF(RevReqDetR!$B$11:$B$311,DQ$1,RevReqDetR!$BK$11:$BK$311)</f>
        <v>0</v>
      </c>
      <c r="DR10" s="8">
        <f>SUMIF(RevReqDetR!$B$11:$B$311,DR$1,RevReqDetR!$BK$11:$BK$311)</f>
        <v>0</v>
      </c>
      <c r="DS10" s="8">
        <f>SUMIF(RevReqDetR!$B$11:$B$311,DS$1,RevReqDetR!$BK$11:$BK$311)</f>
        <v>0</v>
      </c>
      <c r="DT10" s="8">
        <f>SUMIF(RevReqDetR!$B$11:$B$311,DT$1,RevReqDetR!$BK$11:$BK$311)</f>
        <v>0</v>
      </c>
      <c r="DU10" s="8">
        <f>SUMIF(RevReqDetR!$B$11:$B$311,DU$1,RevReqDetR!$BK$11:$BK$311)</f>
        <v>0</v>
      </c>
      <c r="DV10" s="8">
        <f>SUMIF(RevReqDetR!$B$11:$B$311,DV$1,RevReqDetR!$BK$11:$BK$311)</f>
        <v>0</v>
      </c>
      <c r="DW10" s="8">
        <f>SUMIF(RevReqDetR!$B$11:$B$311,DW$1,RevReqDetR!$BK$11:$BK$311)</f>
        <v>0</v>
      </c>
      <c r="DX10" s="8">
        <f>SUMIF(RevReqDetR!$B$11:$B$311,DX$1,RevReqDetR!$BK$11:$BK$311)</f>
        <v>0</v>
      </c>
      <c r="DY10" s="8">
        <f>SUMIF(RevReqDetR!$B$11:$B$311,DY$1,RevReqDetR!$BK$11:$BK$311)</f>
        <v>0</v>
      </c>
      <c r="DZ10" s="8">
        <f>SUMIF(RevReqDetR!$B$11:$B$311,DZ$1,RevReqDetR!$BK$11:$BK$311)</f>
        <v>0</v>
      </c>
      <c r="EA10" s="8">
        <f>SUMIF(RevReqDetR!$B$11:$B$311,EA$1,RevReqDetR!$BK$11:$BK$311)</f>
        <v>0</v>
      </c>
      <c r="EB10" s="8">
        <f>SUMIF(RevReqDetR!$B$11:$B$311,EB$1,RevReqDetR!$BK$11:$BK$311)</f>
        <v>0</v>
      </c>
      <c r="EC10" s="8">
        <f>SUMIF(RevReqDetR!$B$11:$B$311,EC$1,RevReqDetR!$BK$11:$BK$311)</f>
        <v>0</v>
      </c>
      <c r="ED10" s="8">
        <f>SUMIF(RevReqDetR!$B$11:$B$311,ED$1,RevReqDetR!$BK$11:$BK$311)</f>
        <v>0</v>
      </c>
      <c r="EE10" s="8">
        <f>SUMIF(RevReqDetR!$B$11:$B$311,EE$1,RevReqDetR!$BK$11:$BK$311)</f>
        <v>0</v>
      </c>
      <c r="EF10" s="8">
        <f>SUMIF(RevReqDetR!$B$11:$B$311,EF$1,RevReqDetR!$BK$11:$BK$311)</f>
        <v>0</v>
      </c>
      <c r="EG10" s="8">
        <f>SUMIF(RevReqDetR!$B$11:$B$311,EG$1,RevReqDetR!$BK$11:$BK$311)</f>
        <v>0</v>
      </c>
      <c r="EH10" s="8">
        <f>SUMIF(RevReqDetR!$B$11:$B$311,EH$1,RevReqDetR!$BK$11:$BK$311)</f>
        <v>0</v>
      </c>
      <c r="EI10" s="8">
        <f>SUMIF(RevReqDetR!$B$11:$B$311,EI$1,RevReqDetR!$BK$11:$BK$311)</f>
        <v>0</v>
      </c>
      <c r="EJ10" s="8">
        <f>SUMIF(RevReqDetR!$B$11:$B$311,EJ$1,RevReqDetR!$BK$11:$BK$311)</f>
        <v>0</v>
      </c>
      <c r="EK10" s="8">
        <f>SUMIF(RevReqDetR!$B$11:$B$311,EK$1,RevReqDetR!$BK$11:$BK$311)</f>
        <v>0</v>
      </c>
      <c r="EL10" s="8">
        <f>SUMIF(RevReqDetR!$B$11:$B$311,EL$1,RevReqDetR!$BK$11:$BK$311)</f>
        <v>0</v>
      </c>
      <c r="EM10" s="8">
        <f>SUMIF(RevReqDetR!$B$11:$B$311,EM$1,RevReqDetR!$BK$11:$BK$311)</f>
        <v>0</v>
      </c>
      <c r="EN10" s="8">
        <f>SUMIF(RevReqDetR!$B$11:$B$311,EN$1,RevReqDetR!$BK$11:$BK$311)</f>
        <v>0</v>
      </c>
      <c r="EO10" s="8">
        <f>SUMIF(RevReqDetR!$B$11:$B$311,EO$1,RevReqDetR!$BK$11:$BK$311)</f>
        <v>0</v>
      </c>
      <c r="EP10" s="8">
        <f>SUMIF(RevReqDetR!$B$11:$B$311,EP$1,RevReqDetR!$BK$11:$BK$311)</f>
        <v>0</v>
      </c>
      <c r="EQ10" s="8">
        <f>SUMIF(RevReqDetR!$B$11:$B$311,EQ$1,RevReqDetR!$BK$11:$BK$311)</f>
        <v>0</v>
      </c>
      <c r="ER10" s="8">
        <f>SUMIF(RevReqDetR!$B$11:$B$311,ER$1,RevReqDetR!$BK$11:$BK$311)</f>
        <v>0</v>
      </c>
      <c r="ES10" s="8">
        <f>SUMIF(RevReqDetR!$B$11:$B$311,ES$1,RevReqDetR!$BK$11:$BK$311)</f>
        <v>0</v>
      </c>
      <c r="ET10" s="8">
        <f>SUMIF(RevReqDetR!$B$11:$B$311,ET$1,RevReqDetR!$BK$11:$BK$311)</f>
        <v>0</v>
      </c>
      <c r="EU10" s="8">
        <f>SUMIF(RevReqDetR!$B$11:$B$311,EU$1,RevReqDetR!$BK$11:$BK$311)</f>
        <v>0</v>
      </c>
      <c r="EV10" s="8">
        <f>SUMIF(RevReqDetR!$B$11:$B$311,EV$1,RevReqDetR!$BK$11:$BK$311)</f>
        <v>0</v>
      </c>
      <c r="EW10" s="8">
        <f>SUMIF(RevReqDetR!$B$11:$B$311,EW$1,RevReqDetR!$BK$11:$BK$311)</f>
        <v>0</v>
      </c>
      <c r="EX10" s="8">
        <f>SUMIF(RevReqDetR!$B$11:$B$311,EX$1,RevReqDetR!$BK$11:$BK$311)</f>
        <v>0</v>
      </c>
      <c r="EY10" s="8">
        <f>SUMIF(RevReqDetR!$B$11:$B$311,EY$1,RevReqDetR!$BK$11:$BK$311)</f>
        <v>0</v>
      </c>
      <c r="EZ10" s="8">
        <f>SUMIF(RevReqDetR!$B$11:$B$311,EZ$1,RevReqDetR!$BK$11:$BK$311)</f>
        <v>0</v>
      </c>
      <c r="FA10" s="8">
        <f>SUMIF(RevReqDetR!$B$11:$B$311,FA$1,RevReqDetR!$BK$11:$BK$311)</f>
        <v>0</v>
      </c>
      <c r="FB10" s="8">
        <f>SUMIF(RevReqDetR!$B$11:$B$311,FB$1,RevReqDetR!$BK$11:$BK$311)</f>
        <v>0</v>
      </c>
      <c r="FC10" s="8">
        <f>SUMIF(RevReqDetR!$B$11:$B$311,FC$1,RevReqDetR!$BK$11:$BK$311)</f>
        <v>0</v>
      </c>
      <c r="FD10" s="8">
        <f>SUMIF(RevReqDetR!$B$11:$B$311,FD$1,RevReqDetR!$BK$11:$BK$311)</f>
        <v>0</v>
      </c>
      <c r="FE10" s="8">
        <f>SUMIF(RevReqDetR!$B$11:$B$311,FE$1,RevReqDetR!$BK$11:$BK$311)</f>
        <v>0</v>
      </c>
      <c r="FF10" s="8">
        <f>SUMIF(RevReqDetR!$B$11:$B$311,FF$1,RevReqDetR!$BK$11:$BK$311)</f>
        <v>0</v>
      </c>
      <c r="FG10" s="8">
        <f>SUMIF(RevReqDetR!$B$11:$B$311,FG$1,RevReqDetR!$BK$11:$BK$311)</f>
        <v>0</v>
      </c>
      <c r="FH10" s="8">
        <f>SUMIF(RevReqDetR!$B$11:$B$311,FH$1,RevReqDetR!$BK$11:$BK$311)</f>
        <v>0</v>
      </c>
      <c r="FI10" s="8">
        <f>SUMIF(RevReqDetR!$B$11:$B$311,FI$1,RevReqDetR!$BK$11:$BK$311)</f>
        <v>0</v>
      </c>
      <c r="FJ10" s="8">
        <f>SUMIF(RevReqDetR!$B$11:$B$311,FJ$1,RevReqDetR!$BK$11:$BK$311)</f>
        <v>0</v>
      </c>
      <c r="FK10" s="8">
        <f>SUMIF(RevReqDetR!$B$11:$B$311,FK$1,RevReqDetR!$BK$11:$BK$311)</f>
        <v>0</v>
      </c>
      <c r="FL10" s="8">
        <f>SUMIF(RevReqDetR!$B$11:$B$311,FL$1,RevReqDetR!$BK$11:$BK$311)</f>
        <v>0</v>
      </c>
      <c r="FM10" s="8">
        <f>SUMIF(RevReqDetR!$B$11:$B$311,FM$1,RevReqDetR!$BK$11:$BK$311)</f>
        <v>0</v>
      </c>
      <c r="FN10" s="8">
        <f>SUMIF(RevReqDetR!$B$11:$B$311,FN$1,RevReqDetR!$BK$11:$BK$311)</f>
        <v>0</v>
      </c>
      <c r="FO10" s="8">
        <f>SUMIF(RevReqDetR!$B$11:$B$311,FO$1,RevReqDetR!$BK$11:$BK$311)</f>
        <v>0</v>
      </c>
      <c r="FP10" s="8">
        <f>SUMIF(RevReqDetR!$B$11:$B$311,FP$1,RevReqDetR!$BK$11:$BK$311)</f>
        <v>0</v>
      </c>
      <c r="FQ10" s="8">
        <f>SUMIF(RevReqDetR!$B$11:$B$311,FQ$1,RevReqDetR!$BK$11:$BK$311)</f>
        <v>0</v>
      </c>
      <c r="FR10" s="8">
        <f>SUMIF(RevReqDetR!$B$11:$B$311,FR$1,RevReqDetR!$BK$11:$BK$311)</f>
        <v>0</v>
      </c>
      <c r="FS10" s="8">
        <f>SUMIF(RevReqDetR!$B$11:$B$311,FS$1,RevReqDetR!$BK$11:$BK$311)</f>
        <v>0</v>
      </c>
      <c r="FT10" s="8">
        <f>SUMIF(RevReqDetR!$B$11:$B$311,FT$1,RevReqDetR!$BK$11:$BK$311)</f>
        <v>0</v>
      </c>
      <c r="FU10" s="8">
        <f>SUMIF(RevReqDetR!$B$11:$B$311,FU$1,RevReqDetR!$BK$11:$BK$311)</f>
        <v>0</v>
      </c>
      <c r="FV10" s="8">
        <f>SUMIF(RevReqDetR!$B$11:$B$311,FV$1,RevReqDetR!$BK$11:$BK$311)</f>
        <v>0</v>
      </c>
      <c r="FW10" s="8">
        <f>SUMIF(RevReqDetR!$B$11:$B$311,FW$1,RevReqDetR!$BK$11:$BK$311)</f>
        <v>0</v>
      </c>
      <c r="FX10" s="8">
        <f>SUMIF(RevReqDetR!$B$11:$B$311,FX$1,RevReqDetR!$BK$11:$BK$311)</f>
        <v>0</v>
      </c>
      <c r="FY10" s="8">
        <f>SUMIF(RevReqDetR!$B$11:$B$311,FY$1,RevReqDetR!$BK$11:$BK$311)</f>
        <v>0</v>
      </c>
      <c r="FZ10" s="8">
        <f>SUMIF(RevReqDetR!$B$11:$B$311,FZ$1,RevReqDetR!$BK$11:$BK$311)</f>
        <v>0</v>
      </c>
      <c r="GA10" s="8">
        <f>SUMIF(RevReqDetR!$B$11:$B$311,GA$1,RevReqDetR!$BK$11:$BK$311)</f>
        <v>0</v>
      </c>
      <c r="GB10" s="8">
        <f>SUMIF(RevReqDetR!$B$11:$B$311,GB$1,RevReqDetR!$BK$11:$BK$311)</f>
        <v>0</v>
      </c>
      <c r="GC10" s="8">
        <f>SUMIF(RevReqDetR!$B$11:$B$311,GC$1,RevReqDetR!$BK$11:$BK$311)</f>
        <v>0</v>
      </c>
      <c r="GD10" s="8">
        <f>SUMIF(RevReqDetR!$B$11:$B$311,GD$1,RevReqDetR!$BK$11:$BK$311)</f>
        <v>0</v>
      </c>
      <c r="GE10" s="8">
        <f>SUMIF(RevReqDetR!$B$11:$B$311,GE$1,RevReqDetR!$BK$11:$BK$311)</f>
        <v>0</v>
      </c>
      <c r="GF10" s="8">
        <f>SUMIF(RevReqDetR!$B$11:$B$311,GF$1,RevReqDetR!$BK$11:$BK$311)</f>
        <v>0</v>
      </c>
      <c r="GG10" s="8">
        <f>SUMIF(RevReqDetR!$B$11:$B$311,GG$1,RevReqDetR!$BK$11:$BK$311)</f>
        <v>0</v>
      </c>
      <c r="GH10" s="8">
        <f>SUMIF(RevReqDetR!$B$11:$B$311,GH$1,RevReqDetR!$BK$11:$BK$311)</f>
        <v>0</v>
      </c>
      <c r="GI10" s="8">
        <f>SUMIF(RevReqDetR!$B$11:$B$311,GI$1,RevReqDetR!$BK$11:$BK$311)</f>
        <v>0</v>
      </c>
      <c r="GJ10" s="8">
        <f>SUMIF(RevReqDetR!$B$11:$B$311,GJ$1,RevReqDetR!$BK$11:$BK$311)</f>
        <v>0</v>
      </c>
      <c r="GK10" s="8">
        <f>SUMIF(RevReqDetR!$B$11:$B$311,GK$1,RevReqDetR!$BK$11:$BK$311)</f>
        <v>0</v>
      </c>
      <c r="GL10" s="8">
        <f>SUMIF(RevReqDetR!$B$11:$B$311,GL$1,RevReqDetR!$BK$11:$BK$311)</f>
        <v>0</v>
      </c>
      <c r="GM10" s="8">
        <f>SUMIF(RevReqDetR!$B$11:$B$311,GM$1,RevReqDetR!$BK$11:$BK$311)</f>
        <v>0</v>
      </c>
      <c r="GN10" s="8">
        <f>SUMIF(RevReqDetR!$B$11:$B$311,GN$1,RevReqDetR!$BK$11:$BK$311)</f>
        <v>0</v>
      </c>
      <c r="GO10" s="8">
        <f>SUMIF(RevReqDetR!$B$11:$B$311,GO$1,RevReqDetR!$BK$11:$BK$311)</f>
        <v>0</v>
      </c>
      <c r="GP10" s="8">
        <f>SUMIF(RevReqDetR!$B$11:$B$311,GP$1,RevReqDetR!$BK$11:$BK$311)</f>
        <v>0</v>
      </c>
      <c r="GQ10" s="8">
        <f>SUMIF(RevReqDetR!$B$11:$B$311,GQ$1,RevReqDetR!$BK$11:$BK$311)</f>
        <v>0</v>
      </c>
      <c r="GR10" s="8">
        <f>SUMIF(RevReqDetR!$B$11:$B$311,GR$1,RevReqDetR!$BK$11:$BK$311)</f>
        <v>0</v>
      </c>
      <c r="GS10" s="8">
        <f>SUMIF(RevReqDetR!$B$11:$B$311,GS$1,RevReqDetR!$BK$11:$BK$311)</f>
        <v>0</v>
      </c>
      <c r="GT10" s="8">
        <f>SUMIF(RevReqDetR!$B$11:$B$311,GT$1,RevReqDetR!$BK$11:$BK$311)</f>
        <v>0</v>
      </c>
      <c r="GU10" s="8">
        <f>SUMIF(RevReqDetR!$B$11:$B$311,GU$1,RevReqDetR!$BK$11:$BK$311)</f>
        <v>0</v>
      </c>
      <c r="GV10" s="8">
        <f>SUMIF(RevReqDetR!$B$11:$B$311,GV$1,RevReqDetR!$BK$11:$BK$311)</f>
        <v>0</v>
      </c>
      <c r="GW10" s="8">
        <f>SUMIF(RevReqDetR!$B$11:$B$311,GW$1,RevReqDetR!$BK$11:$BK$311)</f>
        <v>0</v>
      </c>
      <c r="GX10" s="8">
        <f>SUMIF(RevReqDetR!$B$11:$B$311,GX$1,RevReqDetR!$BK$11:$BK$311)</f>
        <v>0</v>
      </c>
      <c r="GY10" s="8">
        <f>SUMIF(RevReqDetR!$B$11:$B$311,GY$1,RevReqDetR!$BK$11:$BK$311)</f>
        <v>0</v>
      </c>
      <c r="GZ10" s="8">
        <f>SUMIF(RevReqDetR!$B$11:$B$311,GZ$1,RevReqDetR!$BK$11:$BK$311)</f>
        <v>0</v>
      </c>
      <c r="HA10" s="8">
        <f>SUMIF(RevReqDetR!$B$11:$B$311,HA$1,RevReqDetR!$BK$11:$BK$311)</f>
        <v>0</v>
      </c>
      <c r="HB10" s="8">
        <f>SUMIF(RevReqDetR!$B$11:$B$311,HB$1,RevReqDetR!$BK$11:$BK$311)</f>
        <v>0</v>
      </c>
      <c r="HC10" s="8">
        <f>SUMIF(RevReqDetR!$B$11:$B$311,HC$1,RevReqDetR!$BK$11:$BK$311)</f>
        <v>0</v>
      </c>
      <c r="HD10" s="8">
        <f>SUMIF(RevReqDetR!$B$11:$B$311,HD$1,RevReqDetR!$BK$11:$BK$311)</f>
        <v>0</v>
      </c>
      <c r="HE10" s="8">
        <f>SUMIF(RevReqDetR!$B$11:$B$311,HE$1,RevReqDetR!$BK$11:$BK$311)</f>
        <v>0</v>
      </c>
      <c r="HF10" s="8">
        <f>SUMIF(RevReqDetR!$B$11:$B$311,HF$1,RevReqDetR!$BK$11:$BK$311)</f>
        <v>0</v>
      </c>
      <c r="HG10" s="8">
        <f>SUMIF(RevReqDetR!$B$11:$B$311,HG$1,RevReqDetR!$BK$11:$BK$311)</f>
        <v>0</v>
      </c>
      <c r="HH10" s="8">
        <f>SUMIF(RevReqDetR!$B$11:$B$311,HH$1,RevReqDetR!$BK$11:$BK$311)</f>
        <v>0</v>
      </c>
      <c r="HI10" s="8">
        <f>SUMIF(RevReqDetR!$B$11:$B$311,HI$1,RevReqDetR!$BK$11:$BK$311)</f>
        <v>0</v>
      </c>
      <c r="HJ10" s="8">
        <f>SUMIF(RevReqDetR!$B$11:$B$311,HJ$1,RevReqDetR!$BK$11:$BK$311)</f>
        <v>0</v>
      </c>
      <c r="HK10" s="8">
        <f>SUMIF(RevReqDetR!$B$11:$B$311,HK$1,RevReqDetR!$BK$11:$BK$311)</f>
        <v>0</v>
      </c>
      <c r="HL10" s="8">
        <f>SUMIF(RevReqDetR!$B$11:$B$311,HL$1,RevReqDetR!$BK$11:$BK$311)</f>
        <v>0</v>
      </c>
      <c r="HM10" s="8">
        <f>SUMIF(RevReqDetR!$B$11:$B$311,HM$1,RevReqDetR!$BK$11:$BK$311)</f>
        <v>0</v>
      </c>
      <c r="HN10" s="8">
        <f>SUMIF(RevReqDetR!$B$11:$B$311,HN$1,RevReqDetR!$BK$11:$BK$311)</f>
        <v>0</v>
      </c>
      <c r="HO10" s="8">
        <f>SUMIF(RevReqDetR!$B$11:$B$311,HO$1,RevReqDetR!$BK$11:$BK$311)</f>
        <v>0</v>
      </c>
      <c r="HP10" s="8">
        <f>SUMIF(RevReqDetR!$B$11:$B$311,HP$1,RevReqDetR!$BK$11:$BK$311)</f>
        <v>0</v>
      </c>
      <c r="HQ10" s="8">
        <f>SUMIF(RevReqDetR!$B$11:$B$311,HQ$1,RevReqDetR!$BK$11:$BK$311)</f>
        <v>0</v>
      </c>
      <c r="HR10" s="8">
        <f>SUMIF(RevReqDetR!$B$11:$B$311,HR$1,RevReqDetR!$BK$11:$BK$311)</f>
        <v>0</v>
      </c>
      <c r="HS10" s="8">
        <f>SUMIF(RevReqDetR!$B$11:$B$311,HS$1,RevReqDetR!$BK$11:$BK$311)</f>
        <v>0</v>
      </c>
      <c r="HT10" s="8">
        <f>SUMIF(RevReqDetR!$B$11:$B$311,HT$1,RevReqDetR!$BK$11:$BK$311)</f>
        <v>0</v>
      </c>
      <c r="HU10" s="8">
        <f>SUMIF(RevReqDetR!$B$11:$B$311,HU$1,RevReqDetR!$BK$11:$BK$311)</f>
        <v>0</v>
      </c>
      <c r="HV10" s="8">
        <f>SUMIF(RevReqDetR!$B$11:$B$311,HV$1,RevReqDetR!$BK$11:$BK$311)</f>
        <v>0</v>
      </c>
      <c r="HW10" s="8">
        <f>SUMIF(RevReqDetR!$B$11:$B$311,HW$1,RevReqDetR!$BK$11:$BK$311)</f>
        <v>0</v>
      </c>
      <c r="HX10" s="7"/>
      <c r="HY10" s="7">
        <f t="shared" si="5"/>
        <v>0</v>
      </c>
      <c r="HZ10" s="7">
        <f t="shared" si="5"/>
        <v>1499492.8000000003</v>
      </c>
      <c r="IA10" s="7">
        <f t="shared" si="5"/>
        <v>-3344976.720000138</v>
      </c>
      <c r="IB10" s="7">
        <f t="shared" si="5"/>
        <v>-5730793.4900000002</v>
      </c>
      <c r="IC10" s="7">
        <f t="shared" si="5"/>
        <v>-2101030.7300000535</v>
      </c>
      <c r="ID10" s="7">
        <f t="shared" si="5"/>
        <v>-21633.829999803915</v>
      </c>
      <c r="IE10" s="7">
        <f t="shared" si="5"/>
        <v>0</v>
      </c>
      <c r="IF10" s="7">
        <f t="shared" si="5"/>
        <v>0</v>
      </c>
      <c r="IG10" s="7">
        <f t="shared" si="5"/>
        <v>0</v>
      </c>
      <c r="IH10" s="7">
        <f t="shared" si="5"/>
        <v>0</v>
      </c>
      <c r="II10" s="7">
        <f t="shared" si="6"/>
        <v>0</v>
      </c>
      <c r="IJ10" s="7">
        <f t="shared" si="6"/>
        <v>0</v>
      </c>
      <c r="IK10" s="7">
        <f t="shared" si="6"/>
        <v>0</v>
      </c>
      <c r="IL10" s="7">
        <f t="shared" si="6"/>
        <v>0</v>
      </c>
      <c r="IM10" s="7">
        <f t="shared" si="6"/>
        <v>0</v>
      </c>
      <c r="IN10" s="7">
        <f t="shared" si="6"/>
        <v>0</v>
      </c>
      <c r="IO10" s="7">
        <f t="shared" si="6"/>
        <v>0</v>
      </c>
      <c r="IP10" s="7">
        <f t="shared" si="6"/>
        <v>0</v>
      </c>
      <c r="IQ10" s="7">
        <f t="shared" si="6"/>
        <v>0</v>
      </c>
      <c r="IR10" s="7">
        <f t="shared" si="6"/>
        <v>0</v>
      </c>
    </row>
    <row r="11" spans="1:252" ht="15" x14ac:dyDescent="0.35">
      <c r="B11" s="59" t="s">
        <v>23</v>
      </c>
      <c r="D11" s="13">
        <f>-SUMIF(RevReqDetR!$B$11:$B$311,D$1,RevReqDetR!$BL$11:$BL$311)</f>
        <v>0</v>
      </c>
      <c r="E11" s="13">
        <f>-SUMIF(RevReqDetR!$B$11:$B$311,E$1,RevReqDetR!$BL$11:$BL$311)</f>
        <v>0</v>
      </c>
      <c r="F11" s="13">
        <f>-SUMIF(RevReqDetR!$B$11:$B$311,F$1,RevReqDetR!$BL$11:$BL$311)</f>
        <v>0</v>
      </c>
      <c r="G11" s="13">
        <f>-SUMIF(RevReqDetR!$B$11:$B$311,G$1,RevReqDetR!$BL$11:$BL$311)</f>
        <v>0</v>
      </c>
      <c r="H11" s="13">
        <f>-SUMIF(RevReqDetR!$B$11:$B$311,H$1,RevReqDetR!$BL$11:$BL$311)</f>
        <v>0</v>
      </c>
      <c r="I11" s="13">
        <f>-SUMIF(RevReqDetR!$B$11:$B$311,I$1,RevReqDetR!$BL$11:$BL$311)</f>
        <v>0</v>
      </c>
      <c r="J11" s="13">
        <f>-SUMIF(RevReqDetR!$B$11:$B$311,J$1,RevReqDetR!$BL$11:$BL$311)</f>
        <v>0</v>
      </c>
      <c r="K11" s="13">
        <f>-SUMIF(RevReqDetR!$B$11:$B$311,K$1,RevReqDetR!$BL$11:$BL$311)</f>
        <v>0</v>
      </c>
      <c r="L11" s="13">
        <f>-SUMIF(RevReqDetR!$B$11:$B$311,L$1,RevReqDetR!$BL$11:$BL$311)</f>
        <v>0</v>
      </c>
      <c r="M11" s="13">
        <f>-SUMIF(RevReqDetR!$B$11:$B$311,M$1,RevReqDetR!$BL$11:$BL$311)</f>
        <v>0</v>
      </c>
      <c r="N11" s="13">
        <f>-SUMIF(RevReqDetR!$B$11:$B$311,N$1,RevReqDetR!$BL$11:$BL$311)</f>
        <v>0</v>
      </c>
      <c r="O11" s="13">
        <f>-SUMIF(RevReqDetR!$B$11:$B$311,O$1,RevReqDetR!$BL$11:$BL$311)</f>
        <v>0</v>
      </c>
      <c r="P11" s="13">
        <f>-SUMIF(RevReqDetR!$B$11:$B$311,P$1,RevReqDetR!$BL$11:$BL$311)</f>
        <v>0</v>
      </c>
      <c r="Q11" s="13">
        <f>-SUMIF(RevReqDetR!$B$11:$B$311,Q$1,RevReqDetR!$BL$11:$BL$311)</f>
        <v>0</v>
      </c>
      <c r="R11" s="13">
        <f>-SUMIF(RevReqDetR!$B$11:$B$311,R$1,RevReqDetR!$BL$11:$BL$311)</f>
        <v>0</v>
      </c>
      <c r="S11" s="13">
        <f>-SUMIF(RevReqDetR!$B$11:$B$311,S$1,RevReqDetR!$BL$11:$BL$311)</f>
        <v>-175603.19950756841</v>
      </c>
      <c r="T11" s="13">
        <f>-SUMIF(RevReqDetR!$B$11:$B$311,T$1,RevReqDetR!$BL$11:$BL$311)</f>
        <v>-177603.63287989495</v>
      </c>
      <c r="U11" s="13">
        <f>-SUMIF(RevReqDetR!$B$11:$B$311,U$1,RevReqDetR!$BL$11:$BL$311)</f>
        <v>-195968.55513632615</v>
      </c>
      <c r="V11" s="13">
        <f>-SUMIF(RevReqDetR!$B$11:$B$311,V$1,RevReqDetR!$BL$11:$BL$311)</f>
        <v>-189064.24372705063</v>
      </c>
      <c r="W11" s="13">
        <f>-SUMIF(RevReqDetR!$B$11:$B$311,W$1,RevReqDetR!$BL$11:$BL$311)</f>
        <v>-190835.52513069104</v>
      </c>
      <c r="X11" s="13">
        <f>-SUMIF(RevReqDetR!$B$11:$B$311,X$1,RevReqDetR!$BL$11:$BL$311)</f>
        <v>-193031.9064415821</v>
      </c>
      <c r="Y11" s="13">
        <f>-SUMIF(RevReqDetR!$B$11:$B$311,Y$1,RevReqDetR!$BL$11:$BL$311)</f>
        <v>-185564.45252874438</v>
      </c>
      <c r="Z11" s="13">
        <f>-SUMIF(RevReqDetR!$B$11:$B$311,Z$1,RevReqDetR!$BL$11:$BL$311)</f>
        <v>-183853.73298011289</v>
      </c>
      <c r="AA11" s="13">
        <f>-SUMIF(RevReqDetR!$B$11:$B$311,AA$1,RevReqDetR!$BL$11:$BL$311)</f>
        <v>-196516.75023031278</v>
      </c>
      <c r="AB11" s="13">
        <f>-SUMIF(RevReqDetR!$B$11:$B$311,AB$1,RevReqDetR!$BL$11:$BL$311)</f>
        <v>-197905.61999348179</v>
      </c>
      <c r="AC11" s="13">
        <f>-SUMIF(RevReqDetR!$B$11:$B$311,AC$1,RevReqDetR!$BL$11:$BL$311)</f>
        <v>-187470.61123418529</v>
      </c>
      <c r="AD11" s="13">
        <f>-SUMIF(RevReqDetR!$B$11:$B$311,AD$1,RevReqDetR!$BL$11:$BL$311)</f>
        <v>-200666.71695193203</v>
      </c>
      <c r="AE11" s="13">
        <f>-SUMIF(RevReqDetR!$B$11:$B$311,AE$1,RevReqDetR!$BL$11:$BL$311)</f>
        <v>-188802.50096126058</v>
      </c>
      <c r="AF11" s="13">
        <f>-SUMIF(RevReqDetR!$B$11:$B$311,AF$1,RevReqDetR!$BL$11:$BL$311)</f>
        <v>-197133.89719384082</v>
      </c>
      <c r="AG11" s="13">
        <f>-SUMIF(RevReqDetR!$B$11:$B$311,AG$1,RevReqDetR!$BL$11:$BL$311)</f>
        <v>-191735.0518161325</v>
      </c>
      <c r="AH11" s="13">
        <f>-SUMIF(RevReqDetR!$B$11:$B$311,AH$1,RevReqDetR!$BL$11:$BL$311)</f>
        <v>-197609.88533781434</v>
      </c>
      <c r="AI11" s="13">
        <f>-SUMIF(RevReqDetR!$B$11:$B$311,AI$1,RevReqDetR!$BL$11:$BL$311)</f>
        <v>-188058.76523277024</v>
      </c>
      <c r="AJ11" s="13">
        <f>-SUMIF(RevReqDetR!$B$11:$B$311,AJ$1,RevReqDetR!$BL$11:$BL$311)</f>
        <v>-193368.61249129046</v>
      </c>
      <c r="AK11" s="13">
        <f>-SUMIF(RevReqDetR!$B$11:$B$311,AK$1,RevReqDetR!$BL$11:$BL$311)</f>
        <v>-190295.986848728</v>
      </c>
      <c r="AL11" s="13">
        <f>-SUMIF(RevReqDetR!$B$11:$B$311,AL$1,RevReqDetR!$BL$11:$BL$311)</f>
        <v>-184642.81163692602</v>
      </c>
      <c r="AM11" s="13">
        <f>-SUMIF(RevReqDetR!$B$11:$B$311,AM$1,RevReqDetR!$BL$11:$BL$311)</f>
        <v>-189590.48112225335</v>
      </c>
      <c r="AN11" s="13">
        <f>-SUMIF(RevReqDetR!$B$11:$B$311,AN$1,RevReqDetR!$BL$11:$BL$311)</f>
        <v>-178617.95097845048</v>
      </c>
      <c r="AO11" s="13">
        <f>-SUMIF(RevReqDetR!$B$11:$B$311,AO$1,RevReqDetR!$BL$11:$BL$311)</f>
        <v>-185271.98003854865</v>
      </c>
      <c r="AP11" s="13">
        <f>-SUMIF(RevReqDetR!$B$11:$B$311,AP$1,RevReqDetR!$BL$11:$BL$311)</f>
        <v>-186310.16768680167</v>
      </c>
      <c r="AQ11" s="13">
        <f>-SUMIF(RevReqDetR!$B$11:$B$311,AQ$1,RevReqDetR!$BL$11:$BL$311)</f>
        <v>-169272.24566659646</v>
      </c>
      <c r="AR11" s="13">
        <f>-SUMIF(RevReqDetR!$B$11:$B$311,AR$1,RevReqDetR!$BL$11:$BL$311)</f>
        <v>-187274.78479971533</v>
      </c>
      <c r="AS11" s="13">
        <f>-SUMIF(RevReqDetR!$B$11:$B$311,AS$1,RevReqDetR!$BL$11:$BL$311)</f>
        <v>-178704.04013570736</v>
      </c>
      <c r="AT11" s="13">
        <f>-SUMIF(RevReqDetR!$B$11:$B$311,AT$1,RevReqDetR!$BL$11:$BL$311)</f>
        <v>-183523.54952807675</v>
      </c>
      <c r="AU11" s="13">
        <f>-SUMIF(RevReqDetR!$B$11:$B$311,AU$1,RevReqDetR!$BL$11:$BL$311)</f>
        <v>-176393.53838086815</v>
      </c>
      <c r="AV11" s="13">
        <f>-SUMIF(RevReqDetR!$B$11:$B$311,AV$1,RevReqDetR!$BL$11:$BL$311)</f>
        <v>-180848.04692394339</v>
      </c>
      <c r="AW11" s="13">
        <f>-SUMIF(RevReqDetR!$B$11:$B$311,AW$1,RevReqDetR!$BL$11:$BL$311)</f>
        <v>-178130.61706377141</v>
      </c>
      <c r="AX11" s="13">
        <f>-SUMIF(RevReqDetR!$B$11:$B$311,AX$1,RevReqDetR!$BL$11:$BL$311)</f>
        <v>-171927.70313212703</v>
      </c>
      <c r="AY11" s="13">
        <f>-SUMIF(RevReqDetR!$B$11:$B$311,AY$1,RevReqDetR!$BL$11:$BL$311)</f>
        <v>-176268.36357958004</v>
      </c>
      <c r="AZ11" s="13">
        <f>-SUMIF(RevReqDetR!$B$11:$B$311,AZ$1,RevReqDetR!$BL$11:$BL$311)</f>
        <v>-167075.47720318544</v>
      </c>
      <c r="BA11" s="13">
        <f>-SUMIF(RevReqDetR!$B$11:$B$311,BA$1,RevReqDetR!$BL$11:$BL$311)</f>
        <v>-171383.91060360239</v>
      </c>
      <c r="BB11" s="13">
        <f>-SUMIF(RevReqDetR!$B$11:$B$311,BB$1,RevReqDetR!$BL$11:$BL$311)</f>
        <v>-170922.93072038726</v>
      </c>
      <c r="BC11" s="13">
        <f>-SUMIF(RevReqDetR!$B$11:$B$311,BC$1,RevReqDetR!$BL$11:$BL$311)</f>
        <v>-155347.55116677706</v>
      </c>
      <c r="BD11" s="13">
        <f>-SUMIF(RevReqDetR!$B$11:$B$311,BD$1,RevReqDetR!$BL$11:$BL$311)</f>
        <v>-172653.32068797306</v>
      </c>
      <c r="BE11" s="13">
        <f>-SUMIF(RevReqDetR!$B$11:$B$311,BE$1,RevReqDetR!$BL$11:$BL$311)</f>
        <v>-168999.1284093225</v>
      </c>
      <c r="BF11" s="13">
        <f>-SUMIF(RevReqDetR!$B$11:$B$311,BF$1,RevReqDetR!$BL$11:$BL$311)</f>
        <v>-169247.78431835579</v>
      </c>
      <c r="BG11" s="13">
        <f>-SUMIF(RevReqDetR!$B$11:$B$311,BG$1,RevReqDetR!$BL$11:$BL$311)</f>
        <v>-168933.62591329814</v>
      </c>
      <c r="BH11" s="13">
        <f>-SUMIF(RevReqDetR!$B$11:$B$311,BH$1,RevReqDetR!$BL$11:$BL$311)</f>
        <v>-168389.87598177427</v>
      </c>
      <c r="BI11" s="13">
        <f>-SUMIF(RevReqDetR!$B$11:$B$311,BI$1,RevReqDetR!$BL$11:$BL$311)</f>
        <v>-164577.28585524842</v>
      </c>
      <c r="BJ11" s="13">
        <f>-SUMIF(RevReqDetR!$B$11:$B$311,BJ$1,RevReqDetR!$BL$11:$BL$311)</f>
        <v>-163649.24703316842</v>
      </c>
      <c r="BK11" s="13">
        <f>-SUMIF(RevReqDetR!$B$11:$B$311,BK$1,RevReqDetR!$BL$11:$BL$311)</f>
        <v>-162721.50416789984</v>
      </c>
      <c r="BL11" s="13">
        <f>-SUMIF(RevReqDetR!$B$11:$B$311,BL$1,RevReqDetR!$BL$11:$BL$311)</f>
        <v>-158434.01396495959</v>
      </c>
      <c r="BM11" s="13">
        <f>-SUMIF(RevReqDetR!$B$11:$B$311,BM$1,RevReqDetR!$BL$11:$BL$311)</f>
        <v>-157986.56225933851</v>
      </c>
      <c r="BN11" s="13">
        <f>-SUMIF(RevReqDetR!$B$11:$B$311,BN$1,RevReqDetR!$BL$11:$BL$311)</f>
        <v>-157887.7519629577</v>
      </c>
      <c r="BO11" s="13">
        <f>-SUMIF(RevReqDetR!$B$11:$B$311,BO$1,RevReqDetR!$BL$11:$BL$311)</f>
        <v>-155619.72278650521</v>
      </c>
      <c r="BP11" s="13">
        <f>-SUMIF(RevReqDetR!$B$11:$B$311,BP$1,RevReqDetR!$BL$11:$BL$311)</f>
        <v>-156185.73741460359</v>
      </c>
      <c r="BQ11" s="13">
        <f>-SUMIF(RevReqDetR!$B$11:$B$311,BQ$1,RevReqDetR!$BL$11:$BL$311)</f>
        <v>-156563.15982845169</v>
      </c>
      <c r="BR11" s="13">
        <f>-SUMIF(RevReqDetR!$B$11:$B$311,BR$1,RevReqDetR!$BL$11:$BL$311)</f>
        <v>-155293.28418502954</v>
      </c>
      <c r="BS11" s="13">
        <f>-SUMIF(RevReqDetR!$B$11:$B$311,BS$1,RevReqDetR!$BL$11:$BL$311)</f>
        <v>-154874.35301993787</v>
      </c>
      <c r="BT11" s="13">
        <f>-SUMIF(RevReqDetR!$B$11:$B$311,BT$1,RevReqDetR!$BL$11:$BL$311)</f>
        <v>-154218.18595612849</v>
      </c>
      <c r="BU11" s="13">
        <f>-SUMIF(RevReqDetR!$B$11:$B$311,BU$1,RevReqDetR!$BL$11:$BL$311)</f>
        <v>-150631.62525280251</v>
      </c>
      <c r="BV11" s="13">
        <f>-SUMIF(RevReqDetR!$B$11:$B$311,BV$1,RevReqDetR!$BL$11:$BL$311)</f>
        <v>-149591.80001744788</v>
      </c>
      <c r="BW11" s="13">
        <f>-SUMIF(RevReqDetR!$B$11:$B$311,BW$1,RevReqDetR!$BL$11:$BL$311)</f>
        <v>-148560.47190011889</v>
      </c>
      <c r="BX11" s="13">
        <f>-SUMIF(RevReqDetR!$B$11:$B$311,BX$1,RevReqDetR!$BL$11:$BL$311)</f>
        <v>-144171.13001536147</v>
      </c>
      <c r="BY11" s="13">
        <f>-SUMIF(RevReqDetR!$B$11:$B$311,BY$1,RevReqDetR!$BL$11:$BL$311)</f>
        <v>-143604.77562979006</v>
      </c>
      <c r="BZ11" s="13">
        <f>-SUMIF(RevReqDetR!$B$11:$B$311,BZ$1,RevReqDetR!$BL$11:$BL$311)</f>
        <v>-143396.90168599199</v>
      </c>
      <c r="CA11" s="13">
        <f>-SUMIF(RevReqDetR!$B$11:$B$311,CA$1,RevReqDetR!$BL$11:$BL$311)</f>
        <v>-141014.54053116313</v>
      </c>
      <c r="CB11" s="13">
        <f>-SUMIF(RevReqDetR!$B$11:$B$311,CB$1,RevReqDetR!$BL$11:$BL$311)</f>
        <v>-141464.27846831671</v>
      </c>
      <c r="CC11" s="13">
        <f>-SUMIF(RevReqDetR!$B$11:$B$311,CC$1,RevReqDetR!$BL$11:$BL$311)</f>
        <v>-141708.43213731449</v>
      </c>
      <c r="CD11" s="13">
        <f>-SUMIF(RevReqDetR!$B$11:$B$311,CD$1,RevReqDetR!$BL$11:$BL$311)</f>
        <v>-140321.53032788119</v>
      </c>
      <c r="CE11" s="13">
        <f>-SUMIF(RevReqDetR!$B$11:$B$311,CE$1,RevReqDetR!$BL$11:$BL$311)</f>
        <v>-139788.06666361718</v>
      </c>
      <c r="CF11" s="13">
        <f>-SUMIF(RevReqDetR!$B$11:$B$311,CF$1,RevReqDetR!$BL$11:$BL$311)</f>
        <v>-139007.09666050543</v>
      </c>
      <c r="CG11" s="13">
        <f>-SUMIF(RevReqDetR!$B$11:$B$311,CG$1,RevReqDetR!$BL$11:$BL$311)</f>
        <v>-135315.22728316812</v>
      </c>
      <c r="CH11" s="13">
        <f>-SUMIF(RevReqDetR!$B$11:$B$311,CH$1,RevReqDetR!$BL$11:$BL$311)</f>
        <v>-134157.3525605826</v>
      </c>
      <c r="CI11" s="13">
        <f>-SUMIF(RevReqDetR!$B$11:$B$311,CI$1,RevReqDetR!$BL$11:$BL$311)</f>
        <v>-133000.5779023928</v>
      </c>
      <c r="CJ11" s="13">
        <f>-SUMIF(RevReqDetR!$B$11:$B$311,CJ$1,RevReqDetR!$BL$11:$BL$311)</f>
        <v>-128510.91286322866</v>
      </c>
      <c r="CK11" s="13">
        <f>-SUMIF(RevReqDetR!$B$11:$B$311,CK$1,RevReqDetR!$BL$11:$BL$311)</f>
        <v>-127822.90127242605</v>
      </c>
      <c r="CL11" s="13">
        <f>-SUMIF(RevReqDetR!$B$11:$B$311,CL$1,RevReqDetR!$BL$11:$BL$311)</f>
        <v>-127474.48052282144</v>
      </c>
      <c r="CM11" s="13">
        <f>-SUMIF(RevReqDetR!$B$11:$B$311,CM$1,RevReqDetR!$BL$11:$BL$311)</f>
        <v>-124980.498219399</v>
      </c>
      <c r="CN11" s="13">
        <f>-SUMIF(RevReqDetR!$B$11:$B$311,CN$1,RevReqDetR!$BL$11:$BL$311)</f>
        <v>-125289.4341711413</v>
      </c>
      <c r="CO11" s="13">
        <f>-SUMIF(RevReqDetR!$B$11:$B$311,CO$1,RevReqDetR!$BL$11:$BL$311)</f>
        <v>-125395.29595338728</v>
      </c>
      <c r="CP11" s="13">
        <f>-SUMIF(RevReqDetR!$B$11:$B$311,CP$1,RevReqDetR!$BL$11:$BL$311)</f>
        <v>-123892.51894154673</v>
      </c>
      <c r="CQ11" s="13">
        <f>-SUMIF(RevReqDetR!$B$11:$B$311,CQ$1,RevReqDetR!$BL$11:$BL$311)</f>
        <v>-123222.46270371419</v>
      </c>
      <c r="CR11" s="13">
        <f>-SUMIF(RevReqDetR!$B$11:$B$311,CR$1,RevReqDetR!$BL$11:$BL$311)</f>
        <v>-122313.0168944163</v>
      </c>
      <c r="CS11" s="13">
        <f>-SUMIF(RevReqDetR!$B$11:$B$311,CS$1,RevReqDetR!$BL$11:$BL$311)</f>
        <v>-118515.04191290285</v>
      </c>
      <c r="CT11" s="13">
        <f>-SUMIF(RevReqDetR!$B$11:$B$311,CT$1,RevReqDetR!$BL$11:$BL$311)</f>
        <v>-117221.94574046101</v>
      </c>
      <c r="CU11" s="13">
        <f>-SUMIF(RevReqDetR!$B$11:$B$311,CU$1,RevReqDetR!$BL$11:$BL$311)</f>
        <v>-115930.26814682993</v>
      </c>
      <c r="CV11" s="13">
        <f>-SUMIF(RevReqDetR!$B$11:$B$311,CV$1,RevReqDetR!$BL$11:$BL$311)</f>
        <v>-111344.52328038</v>
      </c>
      <c r="CW11" s="13">
        <f>-SUMIF(RevReqDetR!$B$11:$B$311,CW$1,RevReqDetR!$BL$11:$BL$311)</f>
        <v>-110511.43230402132</v>
      </c>
      <c r="CX11" s="13">
        <f>-SUMIF(RevReqDetR!$B$11:$B$311,CX$1,RevReqDetR!$BL$11:$BL$311)</f>
        <v>-110029.62573612928</v>
      </c>
      <c r="CY11" s="13">
        <f>-SUMIF(RevReqDetR!$B$11:$B$311,CY$1,RevReqDetR!$BL$11:$BL$311)</f>
        <v>-107418.75324329948</v>
      </c>
      <c r="CZ11" s="13">
        <f>-SUMIF(RevReqDetR!$B$11:$B$311,CZ$1,RevReqDetR!$BL$11:$BL$311)</f>
        <v>-107582.48014270105</v>
      </c>
      <c r="DA11" s="13">
        <f>-SUMIF(RevReqDetR!$B$11:$B$311,DA$1,RevReqDetR!$BL$11:$BL$311)</f>
        <v>-107538.97483320808</v>
      </c>
      <c r="DB11" s="13">
        <f>-SUMIF(RevReqDetR!$B$11:$B$311,DB$1,RevReqDetR!$BL$11:$BL$311)</f>
        <v>-105903.07354508598</v>
      </c>
      <c r="DC11" s="13">
        <f>-SUMIF(RevReqDetR!$B$11:$B$311,DC$1,RevReqDetR!$BL$11:$BL$311)</f>
        <v>-105088.48766469519</v>
      </c>
      <c r="DD11" s="13">
        <f>-SUMIF(RevReqDetR!$B$11:$B$311,DD$1,RevReqDetR!$BL$11:$BL$311)</f>
        <v>-104044.47596946493</v>
      </c>
      <c r="DE11" s="13">
        <f>-SUMIF(RevReqDetR!$B$11:$B$311,DE$1,RevReqDetR!$BL$11:$BL$311)</f>
        <v>-100151.17891736986</v>
      </c>
      <c r="DF11" s="13">
        <f>-SUMIF(RevReqDetR!$B$11:$B$311,DF$1,RevReqDetR!$BL$11:$BL$311)</f>
        <v>-98736.882502061475</v>
      </c>
      <c r="DG11" s="13">
        <f>-SUMIF(RevReqDetR!$B$11:$B$311,DG$1,RevReqDetR!$BL$11:$BL$311)</f>
        <v>-97336.356715047907</v>
      </c>
      <c r="DH11" s="13">
        <f>-SUMIF(RevReqDetR!$B$11:$B$311,DH$1,RevReqDetR!$BL$11:$BL$311)</f>
        <v>-92697.201989615933</v>
      </c>
      <c r="DI11" s="13">
        <f>-SUMIF(RevReqDetR!$B$11:$B$311,DI$1,RevReqDetR!$BL$11:$BL$311)</f>
        <v>-91755.653266228692</v>
      </c>
      <c r="DJ11" s="13">
        <f>-SUMIF(RevReqDetR!$B$11:$B$311,DJ$1,RevReqDetR!$BL$11:$BL$311)</f>
        <v>-91147.236968597237</v>
      </c>
      <c r="DK11" s="13">
        <f>-SUMIF(RevReqDetR!$B$11:$B$311,DK$1,RevReqDetR!$BL$11:$BL$311)</f>
        <v>-88466.385925457187</v>
      </c>
      <c r="DL11" s="13">
        <f>-SUMIF(RevReqDetR!$B$11:$B$311,DL$1,RevReqDetR!$BL$11:$BL$311)</f>
        <v>-88480.54263581433</v>
      </c>
      <c r="DM11" s="13">
        <f>-SUMIF(RevReqDetR!$B$11:$B$311,DM$1,RevReqDetR!$BL$11:$BL$311)</f>
        <v>-88301.744049689805</v>
      </c>
      <c r="DN11" s="13">
        <f>-SUMIF(RevReqDetR!$B$11:$B$311,DN$1,RevReqDetR!$BL$11:$BL$311)</f>
        <v>-86578.888378845499</v>
      </c>
      <c r="DO11" s="13">
        <f>-SUMIF(RevReqDetR!$B$11:$B$311,DO$1,RevReqDetR!$BL$11:$BL$311)</f>
        <v>-85646.433787543836</v>
      </c>
      <c r="DP11" s="13">
        <f>-SUMIF(RevReqDetR!$B$11:$B$311,DP$1,RevReqDetR!$BL$11:$BL$311)</f>
        <v>-84487.52107340908</v>
      </c>
      <c r="DQ11" s="13">
        <f>-SUMIF(RevReqDetR!$B$11:$B$311,DQ$1,RevReqDetR!$BL$11:$BL$311)</f>
        <v>-80559.325436664381</v>
      </c>
      <c r="DR11" s="13">
        <f>-SUMIF(RevReqDetR!$B$11:$B$311,DR$1,RevReqDetR!$BL$11:$BL$311)</f>
        <v>-79028.884915487171</v>
      </c>
      <c r="DS11" s="13">
        <f>-SUMIF(RevReqDetR!$B$11:$B$311,DS$1,RevReqDetR!$BL$11:$BL$311)</f>
        <v>-77494.353659649903</v>
      </c>
      <c r="DT11" s="13">
        <f>-SUMIF(RevReqDetR!$B$11:$B$311,DT$1,RevReqDetR!$BL$11:$BL$311)</f>
        <v>-72804.031716434067</v>
      </c>
      <c r="DU11" s="13">
        <f>-SUMIF(RevReqDetR!$B$11:$B$311,DU$1,RevReqDetR!$BL$11:$BL$311)</f>
        <v>-71708.930440487005</v>
      </c>
      <c r="DV11" s="13">
        <f>-SUMIF(RevReqDetR!$B$11:$B$311,DV$1,RevReqDetR!$BL$11:$BL$311)</f>
        <v>-70948.173128164082</v>
      </c>
      <c r="DW11" s="13">
        <f>-SUMIF(RevReqDetR!$B$11:$B$311,DW$1,RevReqDetR!$BL$11:$BL$311)</f>
        <v>-68167.247511202804</v>
      </c>
      <c r="DX11" s="13">
        <f>-SUMIF(RevReqDetR!$B$11:$B$311,DX$1,RevReqDetR!$BL$11:$BL$311)</f>
        <v>-68017.643406880146</v>
      </c>
      <c r="DY11" s="13">
        <f>-SUMIF(RevReqDetR!$B$11:$B$311,DY$1,RevReqDetR!$BL$11:$BL$311)</f>
        <v>-67680.427660501795</v>
      </c>
      <c r="DZ11" s="13">
        <f>-SUMIF(RevReqDetR!$B$11:$B$311,DZ$1,RevReqDetR!$BL$11:$BL$311)</f>
        <v>-65859.859680690104</v>
      </c>
      <c r="EA11" s="13">
        <f>-SUMIF(RevReqDetR!$B$11:$B$311,EA$1,RevReqDetR!$BL$11:$BL$311)</f>
        <v>-64817.666159862383</v>
      </c>
      <c r="EB11" s="13">
        <f>-SUMIF(RevReqDetR!$B$11:$B$311,EB$1,RevReqDetR!$BL$11:$BL$311)</f>
        <v>-63564.911343239284</v>
      </c>
      <c r="EC11" s="13">
        <f>-SUMIF(RevReqDetR!$B$11:$B$311,EC$1,RevReqDetR!$BL$11:$BL$311)</f>
        <v>-59690.286544739058</v>
      </c>
      <c r="ED11" s="13">
        <f>-SUMIF(RevReqDetR!$B$11:$B$311,ED$1,RevReqDetR!$BL$11:$BL$311)</f>
        <v>-58124.570374633236</v>
      </c>
      <c r="EE11" s="13">
        <f>-SUMIF(RevReqDetR!$B$11:$B$311,EE$1,RevReqDetR!$BL$11:$BL$311)</f>
        <v>-56568.670363965968</v>
      </c>
      <c r="EF11" s="13">
        <f>-SUMIF(RevReqDetR!$B$11:$B$311,EF$1,RevReqDetR!$BL$11:$BL$311)</f>
        <v>-52065.438898030865</v>
      </c>
      <c r="EG11" s="13">
        <f>-SUMIF(RevReqDetR!$B$11:$B$311,EG$1,RevReqDetR!$BL$11:$BL$311)</f>
        <v>-50932.723159796005</v>
      </c>
      <c r="EH11" s="13">
        <f>-SUMIF(RevReqDetR!$B$11:$B$311,EH$1,RevReqDetR!$BL$11:$BL$311)</f>
        <v>-50128.810680363851</v>
      </c>
      <c r="EI11" s="13">
        <f>-SUMIF(RevReqDetR!$B$11:$B$311,EI$1,RevReqDetR!$BL$11:$BL$311)</f>
        <v>-47479.214590485411</v>
      </c>
      <c r="EJ11" s="13">
        <f>-SUMIF(RevReqDetR!$B$11:$B$311,EJ$1,RevReqDetR!$BL$11:$BL$311)</f>
        <v>-47238.01531029163</v>
      </c>
      <c r="EK11" s="13">
        <f>-SUMIF(RevReqDetR!$B$11:$B$311,EK$1,RevReqDetR!$BL$11:$BL$311)</f>
        <v>-46827.158163557462</v>
      </c>
      <c r="EL11" s="13">
        <f>-SUMIF(RevReqDetR!$B$11:$B$311,EL$1,RevReqDetR!$BL$11:$BL$311)</f>
        <v>-45104.444069281373</v>
      </c>
      <c r="EM11" s="13">
        <f>-SUMIF(RevReqDetR!$B$11:$B$311,EM$1,RevReqDetR!$BL$11:$BL$311)</f>
        <v>-44063.602059144447</v>
      </c>
      <c r="EN11" s="13">
        <f>-SUMIF(RevReqDetR!$B$11:$B$311,EN$1,RevReqDetR!$BL$11:$BL$311)</f>
        <v>-42875.161915081299</v>
      </c>
      <c r="EO11" s="13">
        <f>-SUMIF(RevReqDetR!$B$11:$B$311,EO$1,RevReqDetR!$BL$11:$BL$311)</f>
        <v>-39421.056384292562</v>
      </c>
      <c r="EP11" s="13">
        <f>-SUMIF(RevReqDetR!$B$11:$B$311,EP$1,RevReqDetR!$BL$11:$BL$311)</f>
        <v>-37960.755997378954</v>
      </c>
      <c r="EQ11" s="13">
        <f>-SUMIF(RevReqDetR!$B$11:$B$311,EQ$1,RevReqDetR!$BL$11:$BL$311)</f>
        <v>-36714.646918955536</v>
      </c>
      <c r="ER11" s="13">
        <f>-SUMIF(RevReqDetR!$B$11:$B$311,ER$1,RevReqDetR!$BL$11:$BL$311)</f>
        <v>-33171.988149841069</v>
      </c>
      <c r="ES11" s="13">
        <f>-SUMIF(RevReqDetR!$B$11:$B$311,ES$1,RevReqDetR!$BL$11:$BL$311)</f>
        <v>-32444.510243688215</v>
      </c>
      <c r="ET11" s="13">
        <f>-SUMIF(RevReqDetR!$B$11:$B$311,ET$1,RevReqDetR!$BL$11:$BL$311)</f>
        <v>-31909.847529739822</v>
      </c>
      <c r="EU11" s="13">
        <f>-SUMIF(RevReqDetR!$B$11:$B$311,EU$1,RevReqDetR!$BL$11:$BL$311)</f>
        <v>-30150.744865882825</v>
      </c>
      <c r="EV11" s="13">
        <f>-SUMIF(RevReqDetR!$B$11:$B$311,EV$1,RevReqDetR!$BL$11:$BL$311)</f>
        <v>-29979.97066087135</v>
      </c>
      <c r="EW11" s="13">
        <f>-SUMIF(RevReqDetR!$B$11:$B$311,EW$1,RevReqDetR!$BL$11:$BL$311)</f>
        <v>-29703.877107737793</v>
      </c>
      <c r="EX11" s="13">
        <f>-SUMIF(RevReqDetR!$B$11:$B$311,EX$1,RevReqDetR!$BL$11:$BL$311)</f>
        <v>-28572.189291632461</v>
      </c>
      <c r="EY11" s="13">
        <f>-SUMIF(RevReqDetR!$B$11:$B$311,EY$1,RevReqDetR!$BL$11:$BL$311)</f>
        <v>-27878.976622026981</v>
      </c>
      <c r="EZ11" s="13">
        <f>-SUMIF(RevReqDetR!$B$11:$B$311,EZ$1,RevReqDetR!$BL$11:$BL$311)</f>
        <v>-27079.148646308477</v>
      </c>
      <c r="FA11" s="13">
        <f>-SUMIF(RevReqDetR!$B$11:$B$311,FA$1,RevReqDetR!$BL$11:$BL$311)</f>
        <v>-24878.324959791495</v>
      </c>
      <c r="FB11" s="13">
        <f>-SUMIF(RevReqDetR!$B$11:$B$311,FB$1,RevReqDetR!$BL$11:$BL$311)</f>
        <v>-24021.080836844409</v>
      </c>
      <c r="FC11" s="13">
        <f>-SUMIF(RevReqDetR!$B$11:$B$311,FC$1,RevReqDetR!$BL$11:$BL$311)</f>
        <v>-23174.405424439097</v>
      </c>
      <c r="FD11" s="13">
        <f>-SUMIF(RevReqDetR!$B$11:$B$311,FD$1,RevReqDetR!$BL$11:$BL$311)</f>
        <v>-20831.047417940299</v>
      </c>
      <c r="FE11" s="13">
        <f>-SUMIF(RevReqDetR!$B$11:$B$311,FE$1,RevReqDetR!$BL$11:$BL$311)</f>
        <v>-20206.090612839809</v>
      </c>
      <c r="FF11" s="13">
        <f>-SUMIF(RevReqDetR!$B$11:$B$311,FF$1,RevReqDetR!$BL$11:$BL$311)</f>
        <v>-19723.976414970894</v>
      </c>
      <c r="FG11" s="13">
        <f>-SUMIF(RevReqDetR!$B$11:$B$311,FG$1,RevReqDetR!$BL$11:$BL$311)</f>
        <v>-18304.43154463379</v>
      </c>
      <c r="FH11" s="13">
        <f>-SUMIF(RevReqDetR!$B$11:$B$311,FH$1,RevReqDetR!$BL$11:$BL$311)</f>
        <v>-18101.859610454936</v>
      </c>
      <c r="FI11" s="13">
        <f>-SUMIF(RevReqDetR!$B$11:$B$311,FI$1,RevReqDetR!$BL$11:$BL$311)</f>
        <v>-17809.938612003745</v>
      </c>
      <c r="FJ11" s="13">
        <f>-SUMIF(RevReqDetR!$B$11:$B$311,FJ$1,RevReqDetR!$BL$11:$BL$311)</f>
        <v>-16809.006287179553</v>
      </c>
      <c r="FK11" s="13">
        <f>-SUMIF(RevReqDetR!$B$11:$B$311,FK$1,RevReqDetR!$BL$11:$BL$311)</f>
        <v>-16189.802065370966</v>
      </c>
      <c r="FL11" s="13">
        <f>-SUMIF(RevReqDetR!$B$11:$B$311,FL$1,RevReqDetR!$BL$11:$BL$311)</f>
        <v>-15469.698944444499</v>
      </c>
      <c r="FM11" s="13">
        <f>-SUMIF(RevReqDetR!$B$11:$B$311,FM$1,RevReqDetR!$BL$11:$BL$311)</f>
        <v>-13507.600878667581</v>
      </c>
      <c r="FN11" s="13">
        <f>-SUMIF(RevReqDetR!$B$11:$B$311,FN$1,RevReqDetR!$BL$11:$BL$311)</f>
        <v>-12627.769206730207</v>
      </c>
      <c r="FO11" s="13">
        <f>-SUMIF(RevReqDetR!$B$11:$B$311,FO$1,RevReqDetR!$BL$11:$BL$311)</f>
        <v>-11769.82109199679</v>
      </c>
      <c r="FP11" s="13">
        <f>-SUMIF(RevReqDetR!$B$11:$B$311,FP$1,RevReqDetR!$BL$11:$BL$311)</f>
        <v>-9620.3182410702739</v>
      </c>
      <c r="FQ11" s="13">
        <f>-SUMIF(RevReqDetR!$B$11:$B$311,FQ$1,RevReqDetR!$BL$11:$BL$311)</f>
        <v>-9036.9912305782727</v>
      </c>
      <c r="FR11" s="13">
        <f>-SUMIF(RevReqDetR!$B$11:$B$311,FR$1,RevReqDetR!$BL$11:$BL$311)</f>
        <v>-8578.1909996350387</v>
      </c>
      <c r="FS11" s="13">
        <f>-SUMIF(RevReqDetR!$B$11:$B$311,FS$1,RevReqDetR!$BL$11:$BL$311)</f>
        <v>-7345.5446303294802</v>
      </c>
      <c r="FT11" s="13">
        <f>-SUMIF(RevReqDetR!$B$11:$B$311,FT$1,RevReqDetR!$BL$11:$BL$311)</f>
        <v>-7117.5882935090194</v>
      </c>
      <c r="FU11" s="13">
        <f>-SUMIF(RevReqDetR!$B$11:$B$311,FU$1,RevReqDetR!$BL$11:$BL$311)</f>
        <v>-6815.5310437494736</v>
      </c>
      <c r="FV11" s="13">
        <f>-SUMIF(RevReqDetR!$B$11:$B$311,FV$1,RevReqDetR!$BL$11:$BL$311)</f>
        <v>-5942.6228209293004</v>
      </c>
      <c r="FW11" s="13">
        <f>-SUMIF(RevReqDetR!$B$11:$B$311,FW$1,RevReqDetR!$BL$11:$BL$311)</f>
        <v>-5360.4344436028532</v>
      </c>
      <c r="FX11" s="13">
        <f>-SUMIF(RevReqDetR!$B$11:$B$311,FX$1,RevReqDetR!$BL$11:$BL$311)</f>
        <v>-4686.7179322342736</v>
      </c>
      <c r="FY11" s="13">
        <f>-SUMIF(RevReqDetR!$B$11:$B$311,FY$1,RevReqDetR!$BL$11:$BL$311)</f>
        <v>-3091.4592675068129</v>
      </c>
      <c r="FZ11" s="13">
        <f>-SUMIF(RevReqDetR!$B$11:$B$311,FZ$1,RevReqDetR!$BL$11:$BL$311)</f>
        <v>-2510.3069887839197</v>
      </c>
      <c r="GA11" s="13">
        <f>-SUMIF(RevReqDetR!$B$11:$B$311,GA$1,RevReqDetR!$BL$11:$BL$311)</f>
        <v>-2373.2773813630934</v>
      </c>
      <c r="GB11" s="13">
        <f>-SUMIF(RevReqDetR!$B$11:$B$311,GB$1,RevReqDetR!$BL$11:$BL$311)</f>
        <v>-1512.7610124697997</v>
      </c>
      <c r="GC11" s="13">
        <f>-SUMIF(RevReqDetR!$B$11:$B$311,GC$1,RevReqDetR!$BL$11:$BL$311)</f>
        <v>-1403.2978483335864</v>
      </c>
      <c r="GD11" s="13">
        <f>-SUMIF(RevReqDetR!$B$11:$B$311,GD$1,RevReqDetR!$BL$11:$BL$311)</f>
        <v>-1314.1444673292001</v>
      </c>
      <c r="GE11" s="13">
        <f>-SUMIF(RevReqDetR!$B$11:$B$311,GE$1,RevReqDetR!$BL$11:$BL$311)</f>
        <v>-247.49863561025998</v>
      </c>
      <c r="GF11" s="13">
        <f>-SUMIF(RevReqDetR!$B$11:$B$311,GF$1,RevReqDetR!$BL$11:$BL$311)</f>
        <v>-223.57364156779332</v>
      </c>
      <c r="GG11" s="13">
        <f>-SUMIF(RevReqDetR!$B$11:$B$311,GG$1,RevReqDetR!$BL$11:$BL$311)</f>
        <v>-193.42101372040665</v>
      </c>
      <c r="GH11" s="13">
        <f>-SUMIF(RevReqDetR!$B$11:$B$311,GH$1,RevReqDetR!$BL$11:$BL$311)</f>
        <v>-109.12038320817332</v>
      </c>
      <c r="GI11" s="13">
        <f>-SUMIF(RevReqDetR!$B$11:$B$311,GI$1,RevReqDetR!$BL$11:$BL$311)</f>
        <v>-52.384644816666658</v>
      </c>
      <c r="GJ11" s="13">
        <f>-SUMIF(RevReqDetR!$B$11:$B$311,GJ$1,RevReqDetR!$BL$11:$BL$311)</f>
        <v>-50.123626269999995</v>
      </c>
      <c r="GK11" s="13">
        <f>-SUMIF(RevReqDetR!$B$11:$B$311,GK$1,RevReqDetR!$BL$11:$BL$311)</f>
        <v>0</v>
      </c>
      <c r="GL11" s="13">
        <f>-SUMIF(RevReqDetR!$B$11:$B$311,GL$1,RevReqDetR!$BL$11:$BL$311)</f>
        <v>0</v>
      </c>
      <c r="GM11" s="13">
        <f>-SUMIF(RevReqDetR!$B$11:$B$311,GM$1,RevReqDetR!$BL$11:$BL$311)</f>
        <v>0</v>
      </c>
      <c r="GN11" s="13">
        <f>-SUMIF(RevReqDetR!$B$11:$B$311,GN$1,RevReqDetR!$BL$11:$BL$311)</f>
        <v>0</v>
      </c>
      <c r="GO11" s="13">
        <f>-SUMIF(RevReqDetR!$B$11:$B$311,GO$1,RevReqDetR!$BL$11:$BL$311)</f>
        <v>0</v>
      </c>
      <c r="GP11" s="13">
        <f>-SUMIF(RevReqDetR!$B$11:$B$311,GP$1,RevReqDetR!$BL$11:$BL$311)</f>
        <v>0</v>
      </c>
      <c r="GQ11" s="13">
        <f>-SUMIF(RevReqDetR!$B$11:$B$311,GQ$1,RevReqDetR!$BL$11:$BL$311)</f>
        <v>0</v>
      </c>
      <c r="GR11" s="13">
        <f>-SUMIF(RevReqDetR!$B$11:$B$311,GR$1,RevReqDetR!$BL$11:$BL$311)</f>
        <v>0</v>
      </c>
      <c r="GS11" s="13">
        <f>-SUMIF(RevReqDetR!$B$11:$B$311,GS$1,RevReqDetR!$BL$11:$BL$311)</f>
        <v>0</v>
      </c>
      <c r="GT11" s="13">
        <f>-SUMIF(RevReqDetR!$B$11:$B$311,GT$1,RevReqDetR!$BL$11:$BL$311)</f>
        <v>0</v>
      </c>
      <c r="GU11" s="13">
        <f>-SUMIF(RevReqDetR!$B$11:$B$311,GU$1,RevReqDetR!$BL$11:$BL$311)</f>
        <v>0</v>
      </c>
      <c r="GV11" s="13">
        <f>-SUMIF(RevReqDetR!$B$11:$B$311,GV$1,RevReqDetR!$BL$11:$BL$311)</f>
        <v>0</v>
      </c>
      <c r="GW11" s="13">
        <f>-SUMIF(RevReqDetR!$B$11:$B$311,GW$1,RevReqDetR!$BL$11:$BL$311)</f>
        <v>0</v>
      </c>
      <c r="GX11" s="13">
        <f>-SUMIF(RevReqDetR!$B$11:$B$311,GX$1,RevReqDetR!$BL$11:$BL$311)</f>
        <v>0</v>
      </c>
      <c r="GY11" s="13">
        <f>-SUMIF(RevReqDetR!$B$11:$B$311,GY$1,RevReqDetR!$BL$11:$BL$311)</f>
        <v>0</v>
      </c>
      <c r="GZ11" s="13">
        <f>-SUMIF(RevReqDetR!$B$11:$B$311,GZ$1,RevReqDetR!$BL$11:$BL$311)</f>
        <v>0</v>
      </c>
      <c r="HA11" s="13">
        <f>-SUMIF(RevReqDetR!$B$11:$B$311,HA$1,RevReqDetR!$BL$11:$BL$311)</f>
        <v>0</v>
      </c>
      <c r="HB11" s="13">
        <f>-SUMIF(RevReqDetR!$B$11:$B$311,HB$1,RevReqDetR!$BL$11:$BL$311)</f>
        <v>0</v>
      </c>
      <c r="HC11" s="13">
        <f>-SUMIF(RevReqDetR!$B$11:$B$311,HC$1,RevReqDetR!$BL$11:$BL$311)</f>
        <v>0</v>
      </c>
      <c r="HD11" s="13">
        <f>-SUMIF(RevReqDetR!$B$11:$B$311,HD$1,RevReqDetR!$BL$11:$BL$311)</f>
        <v>0</v>
      </c>
      <c r="HE11" s="13">
        <f>-SUMIF(RevReqDetR!$B$11:$B$311,HE$1,RevReqDetR!$BL$11:$BL$311)</f>
        <v>0</v>
      </c>
      <c r="HF11" s="13">
        <f>-SUMIF(RevReqDetR!$B$11:$B$311,HF$1,RevReqDetR!$BL$11:$BL$311)</f>
        <v>0</v>
      </c>
      <c r="HG11" s="13">
        <f>-SUMIF(RevReqDetR!$B$11:$B$311,HG$1,RevReqDetR!$BL$11:$BL$311)</f>
        <v>0</v>
      </c>
      <c r="HH11" s="13">
        <f>-SUMIF(RevReqDetR!$B$11:$B$311,HH$1,RevReqDetR!$BL$11:$BL$311)</f>
        <v>0</v>
      </c>
      <c r="HI11" s="13">
        <f>-SUMIF(RevReqDetR!$B$11:$B$311,HI$1,RevReqDetR!$BL$11:$BL$311)</f>
        <v>0</v>
      </c>
      <c r="HJ11" s="13">
        <f>-SUMIF(RevReqDetR!$B$11:$B$311,HJ$1,RevReqDetR!$BL$11:$BL$311)</f>
        <v>0</v>
      </c>
      <c r="HK11" s="13">
        <f>-SUMIF(RevReqDetR!$B$11:$B$311,HK$1,RevReqDetR!$BL$11:$BL$311)</f>
        <v>0</v>
      </c>
      <c r="HL11" s="13">
        <f>-SUMIF(RevReqDetR!$B$11:$B$311,HL$1,RevReqDetR!$BL$11:$BL$311)</f>
        <v>0</v>
      </c>
      <c r="HM11" s="13">
        <f>-SUMIF(RevReqDetR!$B$11:$B$311,HM$1,RevReqDetR!$BL$11:$BL$311)</f>
        <v>0</v>
      </c>
      <c r="HN11" s="13">
        <f>-SUMIF(RevReqDetR!$B$11:$B$311,HN$1,RevReqDetR!$BL$11:$BL$311)</f>
        <v>0</v>
      </c>
      <c r="HO11" s="13">
        <f>-SUMIF(RevReqDetR!$B$11:$B$311,HO$1,RevReqDetR!$BL$11:$BL$311)</f>
        <v>0</v>
      </c>
      <c r="HP11" s="13">
        <f>-SUMIF(RevReqDetR!$B$11:$B$311,HP$1,RevReqDetR!$BL$11:$BL$311)</f>
        <v>0</v>
      </c>
      <c r="HQ11" s="13">
        <f>-SUMIF(RevReqDetR!$B$11:$B$311,HQ$1,RevReqDetR!$BL$11:$BL$311)</f>
        <v>0</v>
      </c>
      <c r="HR11" s="13">
        <f>-SUMIF(RevReqDetR!$B$11:$B$311,HR$1,RevReqDetR!$BL$11:$BL$311)</f>
        <v>0</v>
      </c>
      <c r="HS11" s="13">
        <f>-SUMIF(RevReqDetR!$B$11:$B$311,HS$1,RevReqDetR!$BL$11:$BL$311)</f>
        <v>0</v>
      </c>
      <c r="HT11" s="13">
        <f>-SUMIF(RevReqDetR!$B$11:$B$311,HT$1,RevReqDetR!$BL$11:$BL$311)</f>
        <v>0</v>
      </c>
      <c r="HU11" s="13">
        <f>-SUMIF(RevReqDetR!$B$11:$B$311,HU$1,RevReqDetR!$BL$11:$BL$311)</f>
        <v>0</v>
      </c>
      <c r="HV11" s="13">
        <f>-SUMIF(RevReqDetR!$B$11:$B$311,HV$1,RevReqDetR!$BL$11:$BL$311)</f>
        <v>0</v>
      </c>
      <c r="HW11" s="13">
        <f>-SUMIF(RevReqDetR!$B$11:$B$311,HW$1,RevReqDetR!$BL$11:$BL$311)</f>
        <v>0</v>
      </c>
      <c r="HX11" s="62"/>
      <c r="HY11" s="62">
        <f t="shared" si="5"/>
        <v>0</v>
      </c>
      <c r="HZ11" s="62">
        <f t="shared" si="5"/>
        <v>0</v>
      </c>
      <c r="IA11" s="62">
        <f t="shared" si="5"/>
        <v>-2073418.2297899504</v>
      </c>
      <c r="IB11" s="62">
        <f t="shared" si="5"/>
        <v>-2285794.640609948</v>
      </c>
      <c r="IC11" s="62">
        <f t="shared" si="5"/>
        <v>-2127112.4447039752</v>
      </c>
      <c r="ID11" s="62">
        <f t="shared" si="5"/>
        <v>-1981862.8304785029</v>
      </c>
      <c r="IE11" s="62">
        <f t="shared" si="5"/>
        <v>-1827201.9979691347</v>
      </c>
      <c r="IF11" s="62">
        <f t="shared" si="5"/>
        <v>-1645507.8183565883</v>
      </c>
      <c r="IG11" s="62">
        <f t="shared" si="5"/>
        <v>-1446090.9187910212</v>
      </c>
      <c r="IH11" s="62">
        <f t="shared" si="5"/>
        <v>-1228283.1445249079</v>
      </c>
      <c r="II11" s="62">
        <f t="shared" si="6"/>
        <v>-994704.27898807952</v>
      </c>
      <c r="IJ11" s="62">
        <f t="shared" si="6"/>
        <v>-746437.61823170574</v>
      </c>
      <c r="IK11" s="62">
        <f t="shared" si="6"/>
        <v>-503429.36448236182</v>
      </c>
      <c r="IL11" s="62">
        <f t="shared" si="6"/>
        <v>-318385.70397605479</v>
      </c>
      <c r="IM11" s="62">
        <f t="shared" si="6"/>
        <v>-178971.21412810154</v>
      </c>
      <c r="IN11" s="62">
        <f t="shared" si="6"/>
        <v>-56737.732662446651</v>
      </c>
      <c r="IO11" s="62">
        <f t="shared" si="6"/>
        <v>-2190.2664125225001</v>
      </c>
      <c r="IP11" s="62">
        <f t="shared" si="6"/>
        <v>0</v>
      </c>
      <c r="IQ11" s="62">
        <f t="shared" si="6"/>
        <v>0</v>
      </c>
      <c r="IR11" s="62">
        <f t="shared" si="6"/>
        <v>0</v>
      </c>
    </row>
    <row r="12" spans="1:252" x14ac:dyDescent="0.2">
      <c r="B12" s="68" t="s">
        <v>46</v>
      </c>
      <c r="D12" s="8">
        <f t="shared" ref="D12:BO12" si="15">SUM(D9:D11)</f>
        <v>190750.70020467503</v>
      </c>
      <c r="E12" s="8">
        <f t="shared" si="15"/>
        <v>239382.78857674485</v>
      </c>
      <c r="F12" s="8">
        <f t="shared" si="15"/>
        <v>413292.01370451029</v>
      </c>
      <c r="G12" s="8">
        <f t="shared" si="15"/>
        <v>387188.4815282108</v>
      </c>
      <c r="H12" s="8">
        <f t="shared" si="15"/>
        <v>444631.65128641191</v>
      </c>
      <c r="I12" s="8">
        <f t="shared" si="15"/>
        <v>450111.66366200853</v>
      </c>
      <c r="J12" s="8">
        <f t="shared" si="15"/>
        <v>488527.49197582999</v>
      </c>
      <c r="K12" s="8">
        <f t="shared" si="15"/>
        <v>496561.80221398739</v>
      </c>
      <c r="L12" s="8">
        <f t="shared" si="15"/>
        <v>534232.54449612438</v>
      </c>
      <c r="M12" s="8">
        <f t="shared" si="15"/>
        <v>524255.36511668912</v>
      </c>
      <c r="N12" s="8">
        <f t="shared" si="15"/>
        <v>513804.56222801964</v>
      </c>
      <c r="O12" s="8">
        <f t="shared" si="15"/>
        <v>537736.61582183605</v>
      </c>
      <c r="P12" s="8">
        <f t="shared" si="15"/>
        <v>493468.51390024554</v>
      </c>
      <c r="Q12" s="8">
        <f t="shared" si="15"/>
        <v>542111.30462157342</v>
      </c>
      <c r="R12" s="8">
        <f t="shared" si="15"/>
        <v>619251.86949785752</v>
      </c>
      <c r="S12" s="8">
        <f t="shared" si="15"/>
        <v>394535.85957284516</v>
      </c>
      <c r="T12" s="8">
        <f t="shared" si="15"/>
        <v>502298.39101468702</v>
      </c>
      <c r="U12" s="8">
        <f t="shared" si="15"/>
        <v>479260.90611690632</v>
      </c>
      <c r="V12" s="8">
        <f t="shared" si="15"/>
        <v>489625.05446502066</v>
      </c>
      <c r="W12" s="8">
        <f t="shared" si="15"/>
        <v>472222.86250540637</v>
      </c>
      <c r="X12" s="8">
        <f t="shared" si="15"/>
        <v>485848.41312338423</v>
      </c>
      <c r="Y12" s="8">
        <f t="shared" si="15"/>
        <v>475395.81784284243</v>
      </c>
      <c r="Z12" s="8">
        <f t="shared" si="15"/>
        <v>467967.31842021237</v>
      </c>
      <c r="AA12" s="8">
        <f t="shared" si="15"/>
        <v>508687.43214557925</v>
      </c>
      <c r="AB12" s="8">
        <f t="shared" si="15"/>
        <v>488064.62838565605</v>
      </c>
      <c r="AC12" s="8">
        <f t="shared" si="15"/>
        <v>488545.92440696189</v>
      </c>
      <c r="AD12" s="8">
        <f t="shared" si="15"/>
        <v>505980.2263823445</v>
      </c>
      <c r="AE12" s="8">
        <f t="shared" si="15"/>
        <v>476064.65899780934</v>
      </c>
      <c r="AF12" s="8">
        <f t="shared" si="15"/>
        <v>497072.23721443885</v>
      </c>
      <c r="AG12" s="8">
        <f t="shared" si="15"/>
        <v>483459.07281971525</v>
      </c>
      <c r="AH12" s="8">
        <f t="shared" si="15"/>
        <v>498272.4391836609</v>
      </c>
      <c r="AI12" s="8">
        <f t="shared" si="15"/>
        <v>474189.33269563876</v>
      </c>
      <c r="AJ12" s="8">
        <f t="shared" si="15"/>
        <v>487578.08873217332</v>
      </c>
      <c r="AK12" s="8">
        <f t="shared" si="15"/>
        <v>479830.47696163552</v>
      </c>
      <c r="AL12" s="8">
        <f t="shared" si="15"/>
        <v>465576.0210314485</v>
      </c>
      <c r="AM12" s="8">
        <f t="shared" si="15"/>
        <v>478051.54743800557</v>
      </c>
      <c r="AN12" s="8">
        <f t="shared" si="15"/>
        <v>450384.36191526451</v>
      </c>
      <c r="AO12" s="8">
        <f t="shared" si="15"/>
        <v>467162.46633299737</v>
      </c>
      <c r="AP12" s="8">
        <f t="shared" si="15"/>
        <v>469780.25182961393</v>
      </c>
      <c r="AQ12" s="8">
        <f t="shared" si="15"/>
        <v>426819.2079065541</v>
      </c>
      <c r="AR12" s="8">
        <f t="shared" si="15"/>
        <v>472212.52955149073</v>
      </c>
      <c r="AS12" s="8">
        <f t="shared" si="15"/>
        <v>450601.43533899693</v>
      </c>
      <c r="AT12" s="8">
        <f t="shared" si="15"/>
        <v>462753.80664622784</v>
      </c>
      <c r="AU12" s="8">
        <f t="shared" si="15"/>
        <v>444775.51553162606</v>
      </c>
      <c r="AV12" s="8">
        <f t="shared" si="15"/>
        <v>456007.5388351577</v>
      </c>
      <c r="AW12" s="8">
        <f t="shared" si="15"/>
        <v>449155.55163611803</v>
      </c>
      <c r="AX12" s="8">
        <f t="shared" si="15"/>
        <v>433514.93199058191</v>
      </c>
      <c r="AY12" s="8">
        <f t="shared" si="15"/>
        <v>444459.88783185015</v>
      </c>
      <c r="AZ12" s="8">
        <f t="shared" si="15"/>
        <v>421280.06608318654</v>
      </c>
      <c r="BA12" s="8">
        <f t="shared" si="15"/>
        <v>432143.76156995934</v>
      </c>
      <c r="BB12" s="8">
        <f t="shared" si="15"/>
        <v>430981.40286289598</v>
      </c>
      <c r="BC12" s="8">
        <f t="shared" si="15"/>
        <v>391708.15320677881</v>
      </c>
      <c r="BD12" s="8">
        <f t="shared" si="15"/>
        <v>435344.57340172795</v>
      </c>
      <c r="BE12" s="8">
        <f t="shared" si="15"/>
        <v>426185.22224578948</v>
      </c>
      <c r="BF12" s="8">
        <f t="shared" si="15"/>
        <v>426923.93400678906</v>
      </c>
      <c r="BG12" s="8">
        <f t="shared" si="15"/>
        <v>425990.19421986479</v>
      </c>
      <c r="BH12" s="8">
        <f t="shared" si="15"/>
        <v>424593.00722381612</v>
      </c>
      <c r="BI12" s="8">
        <f t="shared" si="15"/>
        <v>415195.69671592384</v>
      </c>
      <c r="BJ12" s="8">
        <f t="shared" si="15"/>
        <v>412659.37214430294</v>
      </c>
      <c r="BK12" s="8">
        <f t="shared" si="15"/>
        <v>410253.02875324164</v>
      </c>
      <c r="BL12" s="8">
        <f t="shared" si="15"/>
        <v>399543.11231875845</v>
      </c>
      <c r="BM12" s="8">
        <f t="shared" si="15"/>
        <v>398580.25678024912</v>
      </c>
      <c r="BN12" s="8">
        <f t="shared" si="15"/>
        <v>398034.00088170427</v>
      </c>
      <c r="BO12" s="8">
        <f t="shared" si="15"/>
        <v>392309.93882651918</v>
      </c>
      <c r="BP12" s="8">
        <f t="shared" ref="BP12:EA12" si="16">SUM(BP9:BP11)</f>
        <v>393937.96935718087</v>
      </c>
      <c r="BQ12" s="8">
        <f t="shared" si="16"/>
        <v>394616.89957382693</v>
      </c>
      <c r="BR12" s="8">
        <f t="shared" si="16"/>
        <v>391715.09291420528</v>
      </c>
      <c r="BS12" s="8">
        <f t="shared" si="16"/>
        <v>390555.35003016423</v>
      </c>
      <c r="BT12" s="8">
        <f t="shared" si="16"/>
        <v>388874.88471586222</v>
      </c>
      <c r="BU12" s="8">
        <f t="shared" si="16"/>
        <v>380030.81859833596</v>
      </c>
      <c r="BV12" s="8">
        <f t="shared" si="16"/>
        <v>377213.07812460163</v>
      </c>
      <c r="BW12" s="8">
        <f t="shared" si="16"/>
        <v>374547.18740375445</v>
      </c>
      <c r="BX12" s="8">
        <f t="shared" si="16"/>
        <v>363578.92631869914</v>
      </c>
      <c r="BY12" s="8">
        <f t="shared" si="16"/>
        <v>362315.38932995882</v>
      </c>
      <c r="BZ12" s="8">
        <f t="shared" si="16"/>
        <v>361496.2019406039</v>
      </c>
      <c r="CA12" s="8">
        <f t="shared" si="16"/>
        <v>355536.45611850091</v>
      </c>
      <c r="CB12" s="8">
        <f t="shared" si="16"/>
        <v>356817.56121232564</v>
      </c>
      <c r="CC12" s="8">
        <f t="shared" si="16"/>
        <v>357161.60435301904</v>
      </c>
      <c r="CD12" s="8">
        <f t="shared" si="16"/>
        <v>353962.61542918731</v>
      </c>
      <c r="CE12" s="8">
        <f t="shared" si="16"/>
        <v>352515.63362936769</v>
      </c>
      <c r="CF12" s="8">
        <f t="shared" si="16"/>
        <v>350520.6663100312</v>
      </c>
      <c r="CG12" s="8">
        <f t="shared" si="16"/>
        <v>341409.2058723456</v>
      </c>
      <c r="CH12" s="8">
        <f t="shared" si="16"/>
        <v>338295.3261743203</v>
      </c>
      <c r="CI12" s="8">
        <f t="shared" si="16"/>
        <v>335313.27140353539</v>
      </c>
      <c r="CJ12" s="8">
        <f t="shared" si="16"/>
        <v>324091.34583884239</v>
      </c>
      <c r="CK12" s="8">
        <f t="shared" si="16"/>
        <v>322520.38699131721</v>
      </c>
      <c r="CL12" s="8">
        <f t="shared" si="16"/>
        <v>321348.14729477227</v>
      </c>
      <c r="CM12" s="8">
        <f t="shared" si="16"/>
        <v>315054.56096117717</v>
      </c>
      <c r="CN12" s="8">
        <f t="shared" si="16"/>
        <v>316031.95203431195</v>
      </c>
      <c r="CO12" s="8">
        <f t="shared" si="16"/>
        <v>316029.36049029802</v>
      </c>
      <c r="CP12" s="8">
        <f t="shared" si="16"/>
        <v>312535.88002284354</v>
      </c>
      <c r="CQ12" s="8">
        <f t="shared" si="16"/>
        <v>310745.24234481232</v>
      </c>
      <c r="CR12" s="8">
        <f t="shared" si="16"/>
        <v>308426.87196235813</v>
      </c>
      <c r="CS12" s="8">
        <f t="shared" si="16"/>
        <v>299046.20685696928</v>
      </c>
      <c r="CT12" s="8">
        <f t="shared" si="16"/>
        <v>295592.86552223586</v>
      </c>
      <c r="CU12" s="8">
        <f t="shared" si="16"/>
        <v>292270.29823218624</v>
      </c>
      <c r="CV12" s="8">
        <f t="shared" si="16"/>
        <v>280806.61701181025</v>
      </c>
      <c r="CW12" s="8">
        <f t="shared" si="16"/>
        <v>278867.20774178009</v>
      </c>
      <c r="CX12" s="8">
        <f t="shared" si="16"/>
        <v>277362.29693121061</v>
      </c>
      <c r="CY12" s="8">
        <f t="shared" si="16"/>
        <v>270773.14479759109</v>
      </c>
      <c r="CZ12" s="8">
        <f t="shared" si="16"/>
        <v>271382.82174660399</v>
      </c>
      <c r="DA12" s="8">
        <f t="shared" si="16"/>
        <v>271006.72040450393</v>
      </c>
      <c r="DB12" s="8">
        <f t="shared" si="16"/>
        <v>267174.395441439</v>
      </c>
      <c r="DC12" s="8">
        <f t="shared" si="16"/>
        <v>265019.80688649212</v>
      </c>
      <c r="DD12" s="8">
        <f t="shared" si="16"/>
        <v>262362.20915499743</v>
      </c>
      <c r="DE12" s="8">
        <f t="shared" si="16"/>
        <v>252738.35536525544</v>
      </c>
      <c r="DF12" s="8">
        <f t="shared" si="16"/>
        <v>248981.83087153541</v>
      </c>
      <c r="DG12" s="8">
        <f t="shared" si="16"/>
        <v>245386.61141984101</v>
      </c>
      <c r="DH12" s="8">
        <f t="shared" si="16"/>
        <v>233785.40111944219</v>
      </c>
      <c r="DI12" s="8">
        <f t="shared" si="16"/>
        <v>231568.80569134204</v>
      </c>
      <c r="DJ12" s="8">
        <f t="shared" si="16"/>
        <v>229752.60893404897</v>
      </c>
      <c r="DK12" s="8">
        <f t="shared" si="16"/>
        <v>222987.71745970479</v>
      </c>
      <c r="DL12" s="8">
        <f t="shared" si="16"/>
        <v>223213.87803150062</v>
      </c>
      <c r="DM12" s="8">
        <f t="shared" si="16"/>
        <v>222504.88403934654</v>
      </c>
      <c r="DN12" s="8">
        <f t="shared" si="16"/>
        <v>218444.09353325414</v>
      </c>
      <c r="DO12" s="8">
        <f t="shared" si="16"/>
        <v>215995.99007522041</v>
      </c>
      <c r="DP12" s="8">
        <f t="shared" si="16"/>
        <v>213049.74579356256</v>
      </c>
      <c r="DQ12" s="8">
        <f t="shared" si="16"/>
        <v>203332.0903653343</v>
      </c>
      <c r="DR12" s="8">
        <f t="shared" si="16"/>
        <v>199288.79402173994</v>
      </c>
      <c r="DS12" s="8">
        <f t="shared" si="16"/>
        <v>195356.98482344049</v>
      </c>
      <c r="DT12" s="8">
        <f t="shared" si="16"/>
        <v>183624.48144811846</v>
      </c>
      <c r="DU12" s="8">
        <f t="shared" si="16"/>
        <v>181017.09778953332</v>
      </c>
      <c r="DV12" s="8">
        <f t="shared" si="16"/>
        <v>178813.34234509722</v>
      </c>
      <c r="DW12" s="8">
        <f t="shared" si="16"/>
        <v>171856.31775478815</v>
      </c>
      <c r="DX12" s="8">
        <f t="shared" si="16"/>
        <v>171613.35616581171</v>
      </c>
      <c r="DY12" s="8">
        <f t="shared" si="16"/>
        <v>170512.84680365009</v>
      </c>
      <c r="DZ12" s="8">
        <f t="shared" si="16"/>
        <v>166195.15901147434</v>
      </c>
      <c r="EA12" s="8">
        <f t="shared" si="16"/>
        <v>163474.13839865223</v>
      </c>
      <c r="EB12" s="8">
        <f t="shared" ref="EB12:GM12" si="17">SUM(EB9:EB11)</f>
        <v>160291.57842252144</v>
      </c>
      <c r="EC12" s="8">
        <f t="shared" si="17"/>
        <v>150697.77976640101</v>
      </c>
      <c r="ED12" s="8">
        <f t="shared" si="17"/>
        <v>146576.13294724253</v>
      </c>
      <c r="EE12" s="8">
        <f t="shared" si="17"/>
        <v>142595.40446079517</v>
      </c>
      <c r="EF12" s="8">
        <f t="shared" si="17"/>
        <v>131327.50538798832</v>
      </c>
      <c r="EG12" s="8">
        <f t="shared" si="17"/>
        <v>128611.81159961407</v>
      </c>
      <c r="EH12" s="8">
        <f t="shared" si="17"/>
        <v>126330.87703409488</v>
      </c>
      <c r="EI12" s="8">
        <f t="shared" si="17"/>
        <v>119650.67019356365</v>
      </c>
      <c r="EJ12" s="8">
        <f t="shared" si="17"/>
        <v>119203.46398136488</v>
      </c>
      <c r="EK12" s="8">
        <f t="shared" si="17"/>
        <v>117949.51220145513</v>
      </c>
      <c r="EL12" s="8">
        <f t="shared" si="17"/>
        <v>113845.50935675399</v>
      </c>
      <c r="EM12" s="8">
        <f t="shared" si="17"/>
        <v>111136.36324968093</v>
      </c>
      <c r="EN12" s="8">
        <f t="shared" si="17"/>
        <v>108118.12567778598</v>
      </c>
      <c r="EO12" s="8">
        <f t="shared" si="17"/>
        <v>99562.197223946205</v>
      </c>
      <c r="EP12" s="8">
        <f t="shared" si="17"/>
        <v>95720.191073937458</v>
      </c>
      <c r="EQ12" s="8">
        <f t="shared" si="17"/>
        <v>92526.169519400763</v>
      </c>
      <c r="ER12" s="8">
        <f t="shared" si="17"/>
        <v>83669.697855638355</v>
      </c>
      <c r="ES12" s="8">
        <f t="shared" si="17"/>
        <v>81931.131049462449</v>
      </c>
      <c r="ET12" s="8">
        <f t="shared" si="17"/>
        <v>80414.558226424633</v>
      </c>
      <c r="EU12" s="8">
        <f t="shared" si="17"/>
        <v>75981.088625898003</v>
      </c>
      <c r="EV12" s="8">
        <f t="shared" si="17"/>
        <v>75656.026541868356</v>
      </c>
      <c r="EW12" s="8">
        <f t="shared" si="17"/>
        <v>74815.998222399183</v>
      </c>
      <c r="EX12" s="8">
        <f t="shared" si="17"/>
        <v>72119.864413847085</v>
      </c>
      <c r="EY12" s="8">
        <f t="shared" si="17"/>
        <v>70317.314884822423</v>
      </c>
      <c r="EZ12" s="8">
        <f t="shared" si="17"/>
        <v>68281.077693417654</v>
      </c>
      <c r="FA12" s="8">
        <f t="shared" si="17"/>
        <v>62828.365567605651</v>
      </c>
      <c r="FB12" s="8">
        <f t="shared" si="17"/>
        <v>60576.157613840522</v>
      </c>
      <c r="FC12" s="8">
        <f t="shared" si="17"/>
        <v>58410.549139944444</v>
      </c>
      <c r="FD12" s="8">
        <f t="shared" si="17"/>
        <v>52548.499303977573</v>
      </c>
      <c r="FE12" s="8">
        <f t="shared" si="17"/>
        <v>51044.172202228699</v>
      </c>
      <c r="FF12" s="8">
        <f t="shared" si="17"/>
        <v>49700.261809686621</v>
      </c>
      <c r="FG12" s="8">
        <f t="shared" si="17"/>
        <v>46118.743595092266</v>
      </c>
      <c r="FH12" s="8">
        <f t="shared" si="17"/>
        <v>45694.805507353245</v>
      </c>
      <c r="FI12" s="8">
        <f t="shared" si="17"/>
        <v>44840.12780991404</v>
      </c>
      <c r="FJ12" s="8">
        <f t="shared" si="17"/>
        <v>42445.20629090273</v>
      </c>
      <c r="FK12" s="8">
        <f t="shared" si="17"/>
        <v>40839.688026409931</v>
      </c>
      <c r="FL12" s="8">
        <f t="shared" si="17"/>
        <v>39013.185955555506</v>
      </c>
      <c r="FM12" s="8">
        <f t="shared" si="17"/>
        <v>34149.107487085828</v>
      </c>
      <c r="FN12" s="8">
        <f t="shared" si="17"/>
        <v>31847.364872721817</v>
      </c>
      <c r="FO12" s="8">
        <f t="shared" si="17"/>
        <v>29651.774349099149</v>
      </c>
      <c r="FP12" s="8">
        <f t="shared" si="17"/>
        <v>24276.480738381812</v>
      </c>
      <c r="FQ12" s="8">
        <f t="shared" si="17"/>
        <v>22864.484035175155</v>
      </c>
      <c r="FR12" s="8">
        <f t="shared" si="17"/>
        <v>21601.934177077281</v>
      </c>
      <c r="FS12" s="8">
        <f t="shared" si="17"/>
        <v>18511.51161761571</v>
      </c>
      <c r="FT12" s="8">
        <f t="shared" si="17"/>
        <v>17987.987285943047</v>
      </c>
      <c r="FU12" s="8">
        <f t="shared" si="17"/>
        <v>17131.415424743613</v>
      </c>
      <c r="FV12" s="8">
        <f t="shared" si="17"/>
        <v>15034.558877700885</v>
      </c>
      <c r="FW12" s="8">
        <f t="shared" si="17"/>
        <v>13531.191602972462</v>
      </c>
      <c r="FX12" s="8">
        <f t="shared" si="17"/>
        <v>11817.805930779443</v>
      </c>
      <c r="FY12" s="8">
        <f t="shared" si="17"/>
        <v>7853.607932493207</v>
      </c>
      <c r="FZ12" s="8">
        <f t="shared" si="17"/>
        <v>6306.6238660105992</v>
      </c>
      <c r="GA12" s="8">
        <f t="shared" si="17"/>
        <v>5956.7663569930719</v>
      </c>
      <c r="GB12" s="8">
        <f t="shared" si="17"/>
        <v>3817.967009448007</v>
      </c>
      <c r="GC12" s="8">
        <f t="shared" si="17"/>
        <v>3552.7310352280656</v>
      </c>
      <c r="GD12" s="8">
        <f t="shared" si="17"/>
        <v>272.48584225984337</v>
      </c>
      <c r="GE12" s="8">
        <f t="shared" si="17"/>
        <v>621.42081507467083</v>
      </c>
      <c r="GF12" s="8">
        <f t="shared" si="17"/>
        <v>567.37089952809731</v>
      </c>
      <c r="GG12" s="8">
        <f t="shared" si="17"/>
        <v>483.09656984123978</v>
      </c>
      <c r="GH12" s="8">
        <f t="shared" si="17"/>
        <v>279.8057126822427</v>
      </c>
      <c r="GI12" s="8">
        <f t="shared" si="17"/>
        <v>129.87292093675774</v>
      </c>
      <c r="GJ12" s="8">
        <f t="shared" si="17"/>
        <v>123.96855181219181</v>
      </c>
      <c r="GK12" s="8">
        <f t="shared" si="17"/>
        <v>0</v>
      </c>
      <c r="GL12" s="8">
        <f t="shared" si="17"/>
        <v>0</v>
      </c>
      <c r="GM12" s="8">
        <f t="shared" si="17"/>
        <v>0</v>
      </c>
      <c r="GN12" s="8">
        <f t="shared" ref="GN12:HW12" si="18">SUM(GN9:GN11)</f>
        <v>0</v>
      </c>
      <c r="GO12" s="8">
        <f t="shared" si="18"/>
        <v>0</v>
      </c>
      <c r="GP12" s="8">
        <f t="shared" si="18"/>
        <v>0</v>
      </c>
      <c r="GQ12" s="8">
        <f t="shared" si="18"/>
        <v>0</v>
      </c>
      <c r="GR12" s="8">
        <f t="shared" si="18"/>
        <v>0</v>
      </c>
      <c r="GS12" s="8">
        <f t="shared" si="18"/>
        <v>0</v>
      </c>
      <c r="GT12" s="8">
        <f t="shared" si="18"/>
        <v>0</v>
      </c>
      <c r="GU12" s="8">
        <f t="shared" si="18"/>
        <v>0</v>
      </c>
      <c r="GV12" s="8">
        <f t="shared" si="18"/>
        <v>0</v>
      </c>
      <c r="GW12" s="8">
        <f t="shared" si="18"/>
        <v>0</v>
      </c>
      <c r="GX12" s="8">
        <f t="shared" si="18"/>
        <v>0</v>
      </c>
      <c r="GY12" s="8">
        <f t="shared" si="18"/>
        <v>0</v>
      </c>
      <c r="GZ12" s="8">
        <f t="shared" si="18"/>
        <v>0</v>
      </c>
      <c r="HA12" s="8">
        <f t="shared" si="18"/>
        <v>0</v>
      </c>
      <c r="HB12" s="8">
        <f t="shared" si="18"/>
        <v>0</v>
      </c>
      <c r="HC12" s="8">
        <f t="shared" si="18"/>
        <v>0</v>
      </c>
      <c r="HD12" s="8">
        <f t="shared" si="18"/>
        <v>0</v>
      </c>
      <c r="HE12" s="8">
        <f t="shared" si="18"/>
        <v>0</v>
      </c>
      <c r="HF12" s="8">
        <f t="shared" si="18"/>
        <v>0</v>
      </c>
      <c r="HG12" s="8">
        <f t="shared" si="18"/>
        <v>0</v>
      </c>
      <c r="HH12" s="8">
        <f t="shared" si="18"/>
        <v>0</v>
      </c>
      <c r="HI12" s="8">
        <f t="shared" si="18"/>
        <v>0</v>
      </c>
      <c r="HJ12" s="8">
        <f t="shared" si="18"/>
        <v>0</v>
      </c>
      <c r="HK12" s="8">
        <f t="shared" si="18"/>
        <v>0</v>
      </c>
      <c r="HL12" s="8">
        <f t="shared" si="18"/>
        <v>0</v>
      </c>
      <c r="HM12" s="8">
        <f t="shared" si="18"/>
        <v>0</v>
      </c>
      <c r="HN12" s="8">
        <f t="shared" si="18"/>
        <v>0</v>
      </c>
      <c r="HO12" s="8">
        <f t="shared" si="18"/>
        <v>0</v>
      </c>
      <c r="HP12" s="8">
        <f t="shared" si="18"/>
        <v>0</v>
      </c>
      <c r="HQ12" s="8">
        <f t="shared" si="18"/>
        <v>0</v>
      </c>
      <c r="HR12" s="8">
        <f t="shared" si="18"/>
        <v>0</v>
      </c>
      <c r="HS12" s="8">
        <f t="shared" si="18"/>
        <v>0</v>
      </c>
      <c r="HT12" s="8">
        <f t="shared" si="18"/>
        <v>0</v>
      </c>
      <c r="HU12" s="8">
        <f t="shared" si="18"/>
        <v>0</v>
      </c>
      <c r="HV12" s="8">
        <f t="shared" si="18"/>
        <v>0</v>
      </c>
      <c r="HW12" s="8">
        <f t="shared" si="18"/>
        <v>0</v>
      </c>
      <c r="HX12" s="8"/>
      <c r="HY12" s="8">
        <f t="shared" si="5"/>
        <v>967870.10460325587</v>
      </c>
      <c r="HZ12" s="8">
        <f t="shared" si="5"/>
        <v>5288185.3947336106</v>
      </c>
      <c r="IA12" s="8">
        <f t="shared" si="5"/>
        <v>5871704.4774973588</v>
      </c>
      <c r="IB12" s="8">
        <f t="shared" si="5"/>
        <v>5763620.9297051318</v>
      </c>
      <c r="IC12" s="8">
        <f t="shared" si="5"/>
        <v>5363504.4847513633</v>
      </c>
      <c r="ID12" s="8">
        <f t="shared" si="5"/>
        <v>4997957.9538801387</v>
      </c>
      <c r="IE12" s="8">
        <f t="shared" si="5"/>
        <v>4607729.5360748135</v>
      </c>
      <c r="IF12" s="8">
        <f t="shared" si="5"/>
        <v>4149640.2752733966</v>
      </c>
      <c r="IG12" s="8">
        <f t="shared" si="5"/>
        <v>3646755.2104755547</v>
      </c>
      <c r="IH12" s="8">
        <f t="shared" si="5"/>
        <v>3097542.3998302543</v>
      </c>
      <c r="II12" s="8">
        <f t="shared" si="6"/>
        <v>2508568.3663148046</v>
      </c>
      <c r="IJ12" s="8">
        <f t="shared" si="6"/>
        <v>1882565.3730640365</v>
      </c>
      <c r="IK12" s="8">
        <f t="shared" si="6"/>
        <v>1269643.9084170845</v>
      </c>
      <c r="IL12" s="8">
        <f t="shared" si="6"/>
        <v>802993.67243627424</v>
      </c>
      <c r="IM12" s="8">
        <f t="shared" si="6"/>
        <v>451441.23047737818</v>
      </c>
      <c r="IN12" s="8">
        <f t="shared" si="6"/>
        <v>143104.1011170054</v>
      </c>
      <c r="IO12" s="8">
        <f t="shared" si="6"/>
        <v>2478.0213121350439</v>
      </c>
      <c r="IP12" s="8">
        <f t="shared" si="6"/>
        <v>0</v>
      </c>
      <c r="IQ12" s="8">
        <f t="shared" si="6"/>
        <v>0</v>
      </c>
      <c r="IR12" s="8">
        <f t="shared" si="6"/>
        <v>0</v>
      </c>
    </row>
    <row r="13" spans="1:252" ht="15" x14ac:dyDescent="0.35">
      <c r="B13" s="59" t="s">
        <v>47</v>
      </c>
      <c r="D13" s="13">
        <f>-SUMIF(RevReqDetR!$B$11:$B$311,D$1,RevReqDetR!$BN$11:$BN$311)</f>
        <v>-78368.017672088681</v>
      </c>
      <c r="E13" s="13">
        <f>-SUMIF(RevReqDetR!$B$11:$B$311,E$1,RevReqDetR!$BN$11:$BN$311)</f>
        <v>-98348.024858869845</v>
      </c>
      <c r="F13" s="13">
        <f>-SUMIF(RevReqDetR!$B$11:$B$311,F$1,RevReqDetR!$BN$11:$BN$311)</f>
        <v>-169796.89091036099</v>
      </c>
      <c r="G13" s="13">
        <f>-SUMIF(RevReqDetR!$B$11:$B$311,G$1,RevReqDetR!$BN$11:$BN$311)</f>
        <v>-159072.51575105012</v>
      </c>
      <c r="H13" s="13">
        <f>-SUMIF(RevReqDetR!$B$11:$B$311,H$1,RevReqDetR!$BN$11:$BN$311)</f>
        <v>-182672.46761450946</v>
      </c>
      <c r="I13" s="13">
        <f>-SUMIF(RevReqDetR!$B$11:$B$311,I$1,RevReqDetR!$BN$11:$BN$311)</f>
        <v>-184923.87589889957</v>
      </c>
      <c r="J13" s="13">
        <f>-SUMIF(RevReqDetR!$B$11:$B$311,J$1,RevReqDetR!$BN$11:$BN$311)</f>
        <v>-200706.63480335</v>
      </c>
      <c r="K13" s="13">
        <f>-SUMIF(RevReqDetR!$B$11:$B$311,K$1,RevReqDetR!$BN$11:$BN$311)</f>
        <v>-204007.45082159457</v>
      </c>
      <c r="L13" s="13">
        <f>-SUMIF(RevReqDetR!$B$11:$B$311,L$1,RevReqDetR!$BN$11:$BN$311)</f>
        <v>-219484.09858078774</v>
      </c>
      <c r="M13" s="13">
        <f>-SUMIF(RevReqDetR!$B$11:$B$311,M$1,RevReqDetR!$BN$11:$BN$311)</f>
        <v>-215385.07420454055</v>
      </c>
      <c r="N13" s="13">
        <f>-SUMIF(RevReqDetR!$B$11:$B$311,N$1,RevReqDetR!$BN$11:$BN$311)</f>
        <v>-211091.46634575957</v>
      </c>
      <c r="O13" s="13">
        <f>-SUMIF(RevReqDetR!$B$11:$B$311,O$1,RevReqDetR!$BN$11:$BN$311)</f>
        <v>-220923.71124424311</v>
      </c>
      <c r="P13" s="13">
        <f>-SUMIF(RevReqDetR!$B$11:$B$311,P$1,RevReqDetR!$BN$11:$BN$311)</f>
        <v>-202736.60425077687</v>
      </c>
      <c r="Q13" s="13">
        <f>-SUMIF(RevReqDetR!$B$11:$B$311,Q$1,RevReqDetR!$BN$11:$BN$311)</f>
        <v>-222721.00839072722</v>
      </c>
      <c r="R13" s="13">
        <f>-SUMIF(RevReqDetR!$B$11:$B$311,R$1,RevReqDetR!$BN$11:$BN$311)</f>
        <v>-254413.43806449979</v>
      </c>
      <c r="S13" s="13">
        <f>-SUMIF(RevReqDetR!$B$11:$B$311,S$1,RevReqDetR!$BN$11:$BN$311)</f>
        <v>-162091.11254690771</v>
      </c>
      <c r="T13" s="13">
        <f>-SUMIF(RevReqDetR!$B$11:$B$311,T$1,RevReqDetR!$BN$11:$BN$311)</f>
        <v>-206364.27096447401</v>
      </c>
      <c r="U13" s="13">
        <f>-SUMIF(RevReqDetR!$B$11:$B$311,U$1,RevReqDetR!$BN$11:$BN$311)</f>
        <v>-196899.55066906978</v>
      </c>
      <c r="V13" s="13">
        <f>-SUMIF(RevReqDetR!$B$11:$B$311,V$1,RevReqDetR!$BN$11:$BN$311)</f>
        <v>-201157.55737640907</v>
      </c>
      <c r="W13" s="13">
        <f>-SUMIF(RevReqDetR!$B$11:$B$311,W$1,RevReqDetR!$BN$11:$BN$311)</f>
        <v>-194008.04083172115</v>
      </c>
      <c r="X13" s="13">
        <f>-SUMIF(RevReqDetR!$B$11:$B$311,X$1,RevReqDetR!$BN$11:$BN$311)</f>
        <v>-199605.96204761116</v>
      </c>
      <c r="Y13" s="13">
        <f>-SUMIF(RevReqDetR!$B$11:$B$311,Y$1,RevReqDetR!$BN$11:$BN$311)</f>
        <v>-195311.61780255337</v>
      </c>
      <c r="Z13" s="13">
        <f>-SUMIF(RevReqDetR!$B$11:$B$311,Z$1,RevReqDetR!$BN$11:$BN$311)</f>
        <v>-192259.69309976004</v>
      </c>
      <c r="AA13" s="13">
        <f>-SUMIF(RevReqDetR!$B$11:$B$311,AA$1,RevReqDetR!$BN$11:$BN$311)</f>
        <v>-208989.14462268978</v>
      </c>
      <c r="AB13" s="13">
        <f>-SUMIF(RevReqDetR!$B$11:$B$311,AB$1,RevReqDetR!$BN$11:$BN$311)</f>
        <v>-200516.47192596292</v>
      </c>
      <c r="AC13" s="13">
        <f>-SUMIF(RevReqDetR!$B$11:$B$311,AC$1,RevReqDetR!$BN$11:$BN$311)</f>
        <v>-200714.20758335621</v>
      </c>
      <c r="AD13" s="13">
        <f>-SUMIF(RevReqDetR!$B$11:$B$311,AD$1,RevReqDetR!$BN$11:$BN$311)</f>
        <v>-207876.91620692241</v>
      </c>
      <c r="AE13" s="13">
        <f>-SUMIF(RevReqDetR!$B$11:$B$311,AE$1,RevReqDetR!$BN$11:$BN$311)</f>
        <v>-195586.40450265998</v>
      </c>
      <c r="AF13" s="13">
        <f>-SUMIF(RevReqDetR!$B$11:$B$311,AF$1,RevReqDetR!$BN$11:$BN$311)</f>
        <v>-204217.15793718005</v>
      </c>
      <c r="AG13" s="13">
        <f>-SUMIF(RevReqDetR!$B$11:$B$311,AG$1,RevReqDetR!$BN$11:$BN$311)</f>
        <v>-198624.32547725181</v>
      </c>
      <c r="AH13" s="13">
        <f>-SUMIF(RevReqDetR!$B$11:$B$311,AH$1,RevReqDetR!$BN$11:$BN$311)</f>
        <v>-204710.24891421525</v>
      </c>
      <c r="AI13" s="13">
        <f>-SUMIF(RevReqDetR!$B$11:$B$311,AI$1,RevReqDetR!$BN$11:$BN$311)</f>
        <v>-194815.94544467621</v>
      </c>
      <c r="AJ13" s="13">
        <f>-SUMIF(RevReqDetR!$B$11:$B$311,AJ$1,RevReqDetR!$BN$11:$BN$311)</f>
        <v>-200316.58197472608</v>
      </c>
      <c r="AK13" s="13">
        <f>-SUMIF(RevReqDetR!$B$11:$B$311,AK$1,RevReqDetR!$BN$11:$BN$311)</f>
        <v>-197133.55315491834</v>
      </c>
      <c r="AL13" s="13">
        <f>-SUMIF(RevReqDetR!$B$11:$B$311,AL$1,RevReqDetR!$BN$11:$BN$311)</f>
        <v>-191277.2524805603</v>
      </c>
      <c r="AM13" s="13">
        <f>-SUMIF(RevReqDetR!$B$11:$B$311,AM$1,RevReqDetR!$BN$11:$BN$311)</f>
        <v>-196402.6977494302</v>
      </c>
      <c r="AN13" s="13">
        <f>-SUMIF(RevReqDetR!$B$11:$B$311,AN$1,RevReqDetR!$BN$11:$BN$311)</f>
        <v>-185035.91124926726</v>
      </c>
      <c r="AO13" s="13">
        <f>-SUMIF(RevReqDetR!$B$11:$B$311,AO$1,RevReqDetR!$BN$11:$BN$311)</f>
        <v>-191929.02766824863</v>
      </c>
      <c r="AP13" s="13">
        <f>-SUMIF(RevReqDetR!$B$11:$B$311,AP$1,RevReqDetR!$BN$11:$BN$311)</f>
        <v>-193004.51866167859</v>
      </c>
      <c r="AQ13" s="13">
        <f>-SUMIF(RevReqDetR!$B$11:$B$311,AQ$1,RevReqDetR!$BN$11:$BN$311)</f>
        <v>-175354.40337632867</v>
      </c>
      <c r="AR13" s="13">
        <f>-SUMIF(RevReqDetR!$B$11:$B$311,AR$1,RevReqDetR!$BN$11:$BN$311)</f>
        <v>-194003.79564093443</v>
      </c>
      <c r="AS13" s="13">
        <f>-SUMIF(RevReqDetR!$B$11:$B$311,AS$1,RevReqDetR!$BN$11:$BN$311)</f>
        <v>-185125.0936946735</v>
      </c>
      <c r="AT13" s="13">
        <f>-SUMIF(RevReqDetR!$B$11:$B$311,AT$1,RevReqDetR!$BN$11:$BN$311)</f>
        <v>-190117.77392253623</v>
      </c>
      <c r="AU13" s="13">
        <f>-SUMIF(RevReqDetR!$B$11:$B$311,AU$1,RevReqDetR!$BN$11:$BN$311)</f>
        <v>-182731.57280101324</v>
      </c>
      <c r="AV13" s="13">
        <f>-SUMIF(RevReqDetR!$B$11:$B$311,AV$1,RevReqDetR!$BN$11:$BN$311)</f>
        <v>-187346.13725503618</v>
      </c>
      <c r="AW13" s="13">
        <f>-SUMIF(RevReqDetR!$B$11:$B$311,AW$1,RevReqDetR!$BN$11:$BN$311)</f>
        <v>-184531.06683418271</v>
      </c>
      <c r="AX13" s="13">
        <f>-SUMIF(RevReqDetR!$B$11:$B$311,AX$1,RevReqDetR!$BN$11:$BN$311)</f>
        <v>-178105.27465901067</v>
      </c>
      <c r="AY13" s="13">
        <f>-SUMIF(RevReqDetR!$B$11:$B$311,AY$1,RevReqDetR!$BN$11:$BN$311)</f>
        <v>-182601.9003168373</v>
      </c>
      <c r="AZ13" s="13">
        <f>-SUMIF(RevReqDetR!$B$11:$B$311,AZ$1,RevReqDetR!$BN$11:$BN$311)</f>
        <v>-173078.70234961636</v>
      </c>
      <c r="BA13" s="13">
        <f>-SUMIF(RevReqDetR!$B$11:$B$311,BA$1,RevReqDetR!$BN$11:$BN$311)</f>
        <v>-177541.94300340209</v>
      </c>
      <c r="BB13" s="13">
        <f>-SUMIF(RevReqDetR!$B$11:$B$311,BB$1,RevReqDetR!$BN$11:$BN$311)</f>
        <v>-177064.39955219219</v>
      </c>
      <c r="BC13" s="13">
        <f>-SUMIF(RevReqDetR!$B$11:$B$311,BC$1,RevReqDetR!$BN$11:$BN$311)</f>
        <v>-160929.37766347299</v>
      </c>
      <c r="BD13" s="13">
        <f>-SUMIF(RevReqDetR!$B$11:$B$311,BD$1,RevReqDetR!$BN$11:$BN$311)</f>
        <v>-178856.96453636591</v>
      </c>
      <c r="BE13" s="13">
        <f>-SUMIF(RevReqDetR!$B$11:$B$311,BE$1,RevReqDetR!$BN$11:$BN$311)</f>
        <v>-175093.93670746015</v>
      </c>
      <c r="BF13" s="13">
        <f>-SUMIF(RevReqDetR!$B$11:$B$311,BF$1,RevReqDetR!$BN$11:$BN$311)</f>
        <v>-175397.4290473492</v>
      </c>
      <c r="BG13" s="13">
        <f>-SUMIF(RevReqDetR!$B$11:$B$311,BG$1,RevReqDetR!$BN$11:$BN$311)</f>
        <v>-175013.81139328924</v>
      </c>
      <c r="BH13" s="13">
        <f>-SUMIF(RevReqDetR!$B$11:$B$311,BH$1,RevReqDetR!$BN$11:$BN$311)</f>
        <v>-174439.79108783262</v>
      </c>
      <c r="BI13" s="13">
        <f>-SUMIF(RevReqDetR!$B$11:$B$311,BI$1,RevReqDetR!$BN$11:$BN$311)</f>
        <v>-170579.00003877014</v>
      </c>
      <c r="BJ13" s="13">
        <f>-SUMIF(RevReqDetR!$B$11:$B$311,BJ$1,RevReqDetR!$BN$11:$BN$311)</f>
        <v>-169536.9764517654</v>
      </c>
      <c r="BK13" s="13">
        <f>-SUMIF(RevReqDetR!$B$11:$B$311,BK$1,RevReqDetR!$BN$11:$BN$311)</f>
        <v>-168548.35433298178</v>
      </c>
      <c r="BL13" s="13">
        <f>-SUMIF(RevReqDetR!$B$11:$B$311,BL$1,RevReqDetR!$BN$11:$BN$311)</f>
        <v>-164148.2922650387</v>
      </c>
      <c r="BM13" s="13">
        <f>-SUMIF(RevReqDetR!$B$11:$B$311,BM$1,RevReqDetR!$BN$11:$BN$311)</f>
        <v>-163752.71269559755</v>
      </c>
      <c r="BN13" s="13">
        <f>-SUMIF(RevReqDetR!$B$11:$B$311,BN$1,RevReqDetR!$BN$11:$BN$311)</f>
        <v>-163528.28892223939</v>
      </c>
      <c r="BO13" s="13">
        <f>-SUMIF(RevReqDetR!$B$11:$B$311,BO$1,RevReqDetR!$BN$11:$BN$311)</f>
        <v>-161176.61526748713</v>
      </c>
      <c r="BP13" s="13">
        <f>-SUMIF(RevReqDetR!$B$11:$B$311,BP$1,RevReqDetR!$BN$11:$BN$311)</f>
        <v>-161845.47533070418</v>
      </c>
      <c r="BQ13" s="13">
        <f>-SUMIF(RevReqDetR!$B$11:$B$311,BQ$1,RevReqDetR!$BN$11:$BN$311)</f>
        <v>-162124.40702091105</v>
      </c>
      <c r="BR13" s="13">
        <f>-SUMIF(RevReqDetR!$B$11:$B$311,BR$1,RevReqDetR!$BN$11:$BN$311)</f>
        <v>-160932.2287728721</v>
      </c>
      <c r="BS13" s="13">
        <f>-SUMIF(RevReqDetR!$B$11:$B$311,BS$1,RevReqDetR!$BN$11:$BN$311)</f>
        <v>-160455.76000639267</v>
      </c>
      <c r="BT13" s="13">
        <f>-SUMIF(RevReqDetR!$B$11:$B$311,BT$1,RevReqDetR!$BN$11:$BN$311)</f>
        <v>-159765.35763666482</v>
      </c>
      <c r="BU13" s="13">
        <f>-SUMIF(RevReqDetR!$B$11:$B$311,BU$1,RevReqDetR!$BN$11:$BN$311)</f>
        <v>-156131.86151294035</v>
      </c>
      <c r="BV13" s="13">
        <f>-SUMIF(RevReqDetR!$B$11:$B$311,BV$1,RevReqDetR!$BN$11:$BN$311)</f>
        <v>-154974.22101671132</v>
      </c>
      <c r="BW13" s="13">
        <f>-SUMIF(RevReqDetR!$B$11:$B$311,BW$1,RevReqDetR!$BN$11:$BN$311)</f>
        <v>-153878.96647295848</v>
      </c>
      <c r="BX13" s="13">
        <f>-SUMIF(RevReqDetR!$B$11:$B$311,BX$1,RevReqDetR!$BN$11:$BN$311)</f>
        <v>-149372.76608877434</v>
      </c>
      <c r="BY13" s="13">
        <f>-SUMIF(RevReqDetR!$B$11:$B$311,BY$1,RevReqDetR!$BN$11:$BN$311)</f>
        <v>-148853.65455232028</v>
      </c>
      <c r="BZ13" s="13">
        <f>-SUMIF(RevReqDetR!$B$11:$B$311,BZ$1,RevReqDetR!$BN$11:$BN$311)</f>
        <v>-148517.0996052777</v>
      </c>
      <c r="CA13" s="13">
        <f>-SUMIF(RevReqDetR!$B$11:$B$311,CA$1,RevReqDetR!$BN$11:$BN$311)</f>
        <v>-146068.5976317249</v>
      </c>
      <c r="CB13" s="13">
        <f>-SUMIF(RevReqDetR!$B$11:$B$311,CB$1,RevReqDetR!$BN$11:$BN$311)</f>
        <v>-146594.92684847186</v>
      </c>
      <c r="CC13" s="13">
        <f>-SUMIF(RevReqDetR!$B$11:$B$311,CC$1,RevReqDetR!$BN$11:$BN$311)</f>
        <v>-146736.27353239435</v>
      </c>
      <c r="CD13" s="13">
        <f>-SUMIF(RevReqDetR!$B$11:$B$311,CD$1,RevReqDetR!$BN$11:$BN$311)</f>
        <v>-145422.00092292731</v>
      </c>
      <c r="CE13" s="13">
        <f>-SUMIF(RevReqDetR!$B$11:$B$311,CE$1,RevReqDetR!$BN$11:$BN$311)</f>
        <v>-144827.52292028943</v>
      </c>
      <c r="CF13" s="13">
        <f>-SUMIF(RevReqDetR!$B$11:$B$311,CF$1,RevReqDetR!$BN$11:$BN$311)</f>
        <v>-144007.91054681322</v>
      </c>
      <c r="CG13" s="13">
        <f>-SUMIF(RevReqDetR!$B$11:$B$311,CG$1,RevReqDetR!$BN$11:$BN$311)</f>
        <v>-140264.55814059445</v>
      </c>
      <c r="CH13" s="13">
        <f>-SUMIF(RevReqDetR!$B$11:$B$311,CH$1,RevReqDetR!$BN$11:$BN$311)</f>
        <v>-138985.25180545775</v>
      </c>
      <c r="CI13" s="13">
        <f>-SUMIF(RevReqDetR!$B$11:$B$311,CI$1,RevReqDetR!$BN$11:$BN$311)</f>
        <v>-137760.10442342848</v>
      </c>
      <c r="CJ13" s="13">
        <f>-SUMIF(RevReqDetR!$B$11:$B$311,CJ$1,RevReqDetR!$BN$11:$BN$311)</f>
        <v>-133149.68852443001</v>
      </c>
      <c r="CK13" s="13">
        <f>-SUMIF(RevReqDetR!$B$11:$B$311,CK$1,RevReqDetR!$BN$11:$BN$311)</f>
        <v>-132504.27579151274</v>
      </c>
      <c r="CL13" s="13">
        <f>-SUMIF(RevReqDetR!$B$11:$B$311,CL$1,RevReqDetR!$BN$11:$BN$311)</f>
        <v>-132022.67283458423</v>
      </c>
      <c r="CM13" s="13">
        <f>-SUMIF(RevReqDetR!$B$11:$B$311,CM$1,RevReqDetR!$BN$11:$BN$311)</f>
        <v>-129437.01582529001</v>
      </c>
      <c r="CN13" s="13">
        <f>-SUMIF(RevReqDetR!$B$11:$B$311,CN$1,RevReqDetR!$BN$11:$BN$311)</f>
        <v>-129838.56717377671</v>
      </c>
      <c r="CO13" s="13">
        <f>-SUMIF(RevReqDetR!$B$11:$B$311,CO$1,RevReqDetR!$BN$11:$BN$311)</f>
        <v>-129837.50246383403</v>
      </c>
      <c r="CP13" s="13">
        <f>-SUMIF(RevReqDetR!$B$11:$B$311,CP$1,RevReqDetR!$BN$11:$BN$311)</f>
        <v>-128402.24094858504</v>
      </c>
      <c r="CQ13" s="13">
        <f>-SUMIF(RevReqDetR!$B$11:$B$311,CQ$1,RevReqDetR!$BN$11:$BN$311)</f>
        <v>-127666.57536494269</v>
      </c>
      <c r="CR13" s="13">
        <f>-SUMIF(RevReqDetR!$B$11:$B$311,CR$1,RevReqDetR!$BN$11:$BN$311)</f>
        <v>-126714.0960770152</v>
      </c>
      <c r="CS13" s="13">
        <f>-SUMIF(RevReqDetR!$B$11:$B$311,CS$1,RevReqDetR!$BN$11:$BN$311)</f>
        <v>-122860.14362511726</v>
      </c>
      <c r="CT13" s="13">
        <f>-SUMIF(RevReqDetR!$B$11:$B$311,CT$1,RevReqDetR!$BN$11:$BN$311)</f>
        <v>-121441.37287115538</v>
      </c>
      <c r="CU13" s="13">
        <f>-SUMIF(RevReqDetR!$B$11:$B$311,CU$1,RevReqDetR!$BN$11:$BN$311)</f>
        <v>-120076.32932571138</v>
      </c>
      <c r="CV13" s="13">
        <f>-SUMIF(RevReqDetR!$B$11:$B$311,CV$1,RevReqDetR!$BN$11:$BN$311)</f>
        <v>-115366.59053313211</v>
      </c>
      <c r="CW13" s="13">
        <f>-SUMIF(RevReqDetR!$B$11:$B$311,CW$1,RevReqDetR!$BN$11:$BN$311)</f>
        <v>-114569.80362863293</v>
      </c>
      <c r="CX13" s="13">
        <f>-SUMIF(RevReqDetR!$B$11:$B$311,CX$1,RevReqDetR!$BN$11:$BN$311)</f>
        <v>-113951.52607121857</v>
      </c>
      <c r="CY13" s="13">
        <f>-SUMIF(RevReqDetR!$B$11:$B$311,CY$1,RevReqDetR!$BN$11:$BN$311)</f>
        <v>-111244.43880864231</v>
      </c>
      <c r="CZ13" s="13">
        <f>-SUMIF(RevReqDetR!$B$11:$B$311,CZ$1,RevReqDetR!$BN$11:$BN$311)</f>
        <v>-111494.91848637478</v>
      </c>
      <c r="DA13" s="13">
        <f>-SUMIF(RevReqDetR!$B$11:$B$311,DA$1,RevReqDetR!$BN$11:$BN$311)</f>
        <v>-111340.40101098639</v>
      </c>
      <c r="DB13" s="13">
        <f>-SUMIF(RevReqDetR!$B$11:$B$311,DB$1,RevReqDetR!$BN$11:$BN$311)</f>
        <v>-109765.9286231608</v>
      </c>
      <c r="DC13" s="13">
        <f>-SUMIF(RevReqDetR!$B$11:$B$311,DC$1,RevReqDetR!$BN$11:$BN$311)</f>
        <v>-108880.73746124642</v>
      </c>
      <c r="DD13" s="13">
        <f>-SUMIF(RevReqDetR!$B$11:$B$311,DD$1,RevReqDetR!$BN$11:$BN$311)</f>
        <v>-107788.89000923914</v>
      </c>
      <c r="DE13" s="13">
        <f>-SUMIF(RevReqDetR!$B$11:$B$311,DE$1,RevReqDetR!$BN$11:$BN$311)</f>
        <v>-103835.02591826154</v>
      </c>
      <c r="DF13" s="13">
        <f>-SUMIF(RevReqDetR!$B$11:$B$311,DF$1,RevReqDetR!$BN$11:$BN$311)</f>
        <v>-102291.6953952616</v>
      </c>
      <c r="DG13" s="13">
        <f>-SUMIF(RevReqDetR!$B$11:$B$311,DG$1,RevReqDetR!$BN$11:$BN$311)</f>
        <v>-100814.63543572747</v>
      </c>
      <c r="DH13" s="13">
        <f>-SUMIF(RevReqDetR!$B$11:$B$311,DH$1,RevReqDetR!$BN$11:$BN$311)</f>
        <v>-96048.39419591162</v>
      </c>
      <c r="DI13" s="13">
        <f>-SUMIF(RevReqDetR!$B$11:$B$311,DI$1,RevReqDetR!$BN$11:$BN$311)</f>
        <v>-95137.728130230957</v>
      </c>
      <c r="DJ13" s="13">
        <f>-SUMIF(RevReqDetR!$B$11:$B$311,DJ$1,RevReqDetR!$BN$11:$BN$311)</f>
        <v>-94391.561854464671</v>
      </c>
      <c r="DK13" s="13">
        <f>-SUMIF(RevReqDetR!$B$11:$B$311,DK$1,RevReqDetR!$BN$11:$BN$311)</f>
        <v>-91612.273841145114</v>
      </c>
      <c r="DL13" s="13">
        <f>-SUMIF(RevReqDetR!$B$11:$B$311,DL$1,RevReqDetR!$BN$11:$BN$311)</f>
        <v>-91705.189650461703</v>
      </c>
      <c r="DM13" s="13">
        <f>-SUMIF(RevReqDetR!$B$11:$B$311,DM$1,RevReqDetR!$BN$11:$BN$311)</f>
        <v>-91413.906558725124</v>
      </c>
      <c r="DN13" s="13">
        <f>-SUMIF(RevReqDetR!$B$11:$B$311,DN$1,RevReqDetR!$BN$11:$BN$311)</f>
        <v>-89745.57138720213</v>
      </c>
      <c r="DO13" s="13">
        <f>-SUMIF(RevReqDetR!$B$11:$B$311,DO$1,RevReqDetR!$BN$11:$BN$311)</f>
        <v>-88739.792562503557</v>
      </c>
      <c r="DP13" s="13">
        <f>-SUMIF(RevReqDetR!$B$11:$B$311,DP$1,RevReqDetR!$BN$11:$BN$311)</f>
        <v>-87529.357561827244</v>
      </c>
      <c r="DQ13" s="13">
        <f>-SUMIF(RevReqDetR!$B$11:$B$311,DQ$1,RevReqDetR!$BN$11:$BN$311)</f>
        <v>-83536.956005693937</v>
      </c>
      <c r="DR13" s="13">
        <f>-SUMIF(RevReqDetR!$B$11:$B$311,DR$1,RevReqDetR!$BN$11:$BN$311)</f>
        <v>-81875.808135891639</v>
      </c>
      <c r="DS13" s="13">
        <f>-SUMIF(RevReqDetR!$B$11:$B$311,DS$1,RevReqDetR!$BN$11:$BN$311)</f>
        <v>-80260.463644862291</v>
      </c>
      <c r="DT13" s="13">
        <f>-SUMIF(RevReqDetR!$B$11:$B$311,DT$1,RevReqDetR!$BN$11:$BN$311)</f>
        <v>-75440.281958144988</v>
      </c>
      <c r="DU13" s="13">
        <f>-SUMIF(RevReqDetR!$B$11:$B$311,DU$1,RevReqDetR!$BN$11:$BN$311)</f>
        <v>-74369.064455851869</v>
      </c>
      <c r="DV13" s="13">
        <f>-SUMIF(RevReqDetR!$B$11:$B$311,DV$1,RevReqDetR!$BN$11:$BN$311)</f>
        <v>-73463.673569059742</v>
      </c>
      <c r="DW13" s="13">
        <f>-SUMIF(RevReqDetR!$B$11:$B$311,DW$1,RevReqDetR!$BN$11:$BN$311)</f>
        <v>-70605.449586377159</v>
      </c>
      <c r="DX13" s="13">
        <f>-SUMIF(RevReqDetR!$B$11:$B$311,DX$1,RevReqDetR!$BN$11:$BN$311)</f>
        <v>-70505.631247162077</v>
      </c>
      <c r="DY13" s="13">
        <f>-SUMIF(RevReqDetR!$B$11:$B$311,DY$1,RevReqDetR!$BN$11:$BN$311)</f>
        <v>-70053.497980811604</v>
      </c>
      <c r="DZ13" s="13">
        <f>-SUMIF(RevReqDetR!$B$11:$B$311,DZ$1,RevReqDetR!$BN$11:$BN$311)</f>
        <v>-68279.61912827412</v>
      </c>
      <c r="EA13" s="13">
        <f>-SUMIF(RevReqDetR!$B$11:$B$311,EA$1,RevReqDetR!$BN$11:$BN$311)</f>
        <v>-67161.715019702271</v>
      </c>
      <c r="EB13" s="13">
        <f>-SUMIF(RevReqDetR!$B$11:$B$311,EB$1,RevReqDetR!$BN$11:$BN$311)</f>
        <v>-65854.192079108703</v>
      </c>
      <c r="EC13" s="13">
        <f>-SUMIF(RevReqDetR!$B$11:$B$311,EC$1,RevReqDetR!$BN$11:$BN$311)</f>
        <v>-61912.675839228192</v>
      </c>
      <c r="ED13" s="13">
        <f>-SUMIF(RevReqDetR!$B$11:$B$311,ED$1,RevReqDetR!$BN$11:$BN$311)</f>
        <v>-60219.338460045117</v>
      </c>
      <c r="EE13" s="13">
        <f>-SUMIF(RevReqDetR!$B$11:$B$311,EE$1,RevReqDetR!$BN$11:$BN$311)</f>
        <v>-58583.895968673081</v>
      </c>
      <c r="EF13" s="13">
        <f>-SUMIF(RevReqDetR!$B$11:$B$311,EF$1,RevReqDetR!$BN$11:$BN$311)</f>
        <v>-53954.592313601119</v>
      </c>
      <c r="EG13" s="13">
        <f>-SUMIF(RevReqDetR!$B$11:$B$311,EG$1,RevReqDetR!$BN$11:$BN$311)</f>
        <v>-52838.876677585446</v>
      </c>
      <c r="EH13" s="13">
        <f>-SUMIF(RevReqDetR!$B$11:$B$311,EH$1,RevReqDetR!$BN$11:$BN$311)</f>
        <v>-51901.777520687538</v>
      </c>
      <c r="EI13" s="13">
        <f>-SUMIF(RevReqDetR!$B$11:$B$311,EI$1,RevReqDetR!$BN$11:$BN$311)</f>
        <v>-49157.281342323688</v>
      </c>
      <c r="EJ13" s="13">
        <f>-SUMIF(RevReqDetR!$B$11:$B$311,EJ$1,RevReqDetR!$BN$11:$BN$311)</f>
        <v>-48973.551142103948</v>
      </c>
      <c r="EK13" s="13">
        <f>-SUMIF(RevReqDetR!$B$11:$B$311,EK$1,RevReqDetR!$BN$11:$BN$311)</f>
        <v>-48458.377592845827</v>
      </c>
      <c r="EL13" s="13">
        <f>-SUMIF(RevReqDetR!$B$11:$B$311,EL$1,RevReqDetR!$BN$11:$BN$311)</f>
        <v>-46772.289064128803</v>
      </c>
      <c r="EM13" s="13">
        <f>-SUMIF(RevReqDetR!$B$11:$B$311,EM$1,RevReqDetR!$BN$11:$BN$311)</f>
        <v>-45659.263477498913</v>
      </c>
      <c r="EN13" s="13">
        <f>-SUMIF(RevReqDetR!$B$11:$B$311,EN$1,RevReqDetR!$BN$11:$BN$311)</f>
        <v>-44419.250753461594</v>
      </c>
      <c r="EO13" s="13">
        <f>-SUMIF(RevReqDetR!$B$11:$B$311,EO$1,RevReqDetR!$BN$11:$BN$311)</f>
        <v>-40904.133107486057</v>
      </c>
      <c r="EP13" s="13">
        <f>-SUMIF(RevReqDetR!$B$11:$B$311,EP$1,RevReqDetR!$BN$11:$BN$311)</f>
        <v>-39325.683300816461</v>
      </c>
      <c r="EQ13" s="13">
        <f>-SUMIF(RevReqDetR!$B$11:$B$311,EQ$1,RevReqDetR!$BN$11:$BN$311)</f>
        <v>-38013.451485350604</v>
      </c>
      <c r="ER13" s="13">
        <f>-SUMIF(RevReqDetR!$B$11:$B$311,ER$1,RevReqDetR!$BN$11:$BN$311)</f>
        <v>-34374.858667010463</v>
      </c>
      <c r="ES13" s="13">
        <f>-SUMIF(RevReqDetR!$B$11:$B$311,ES$1,RevReqDetR!$BN$11:$BN$311)</f>
        <v>-33660.585880361148</v>
      </c>
      <c r="ET13" s="13">
        <f>-SUMIF(RevReqDetR!$B$11:$B$311,ET$1,RevReqDetR!$BN$11:$BN$311)</f>
        <v>-33037.517101744292</v>
      </c>
      <c r="EU13" s="13">
        <f>-SUMIF(RevReqDetR!$B$11:$B$311,EU$1,RevReqDetR!$BN$11:$BN$311)</f>
        <v>-31216.070451063933</v>
      </c>
      <c r="EV13" s="13">
        <f>-SUMIF(RevReqDetR!$B$11:$B$311,EV$1,RevReqDetR!$BN$11:$BN$311)</f>
        <v>-31082.521944461194</v>
      </c>
      <c r="EW13" s="13">
        <f>-SUMIF(RevReqDetR!$B$11:$B$311,EW$1,RevReqDetR!$BN$11:$BN$311)</f>
        <v>-30737.40470969048</v>
      </c>
      <c r="EX13" s="13">
        <f>-SUMIF(RevReqDetR!$B$11:$B$311,EX$1,RevReqDetR!$BN$11:$BN$311)</f>
        <v>-29629.725095784936</v>
      </c>
      <c r="EY13" s="13">
        <f>-SUMIF(RevReqDetR!$B$11:$B$311,EY$1,RevReqDetR!$BN$11:$BN$311)</f>
        <v>-28889.165647280442</v>
      </c>
      <c r="EZ13" s="13">
        <f>-SUMIF(RevReqDetR!$B$11:$B$311,EZ$1,RevReqDetR!$BN$11:$BN$311)</f>
        <v>-28052.597959563707</v>
      </c>
      <c r="FA13" s="13">
        <f>-SUMIF(RevReqDetR!$B$11:$B$311,FA$1,RevReqDetR!$BN$11:$BN$311)</f>
        <v>-25812.405709795104</v>
      </c>
      <c r="FB13" s="13">
        <f>-SUMIF(RevReqDetR!$B$11:$B$311,FB$1,RevReqDetR!$BN$11:$BN$311)</f>
        <v>-24887.10859407024</v>
      </c>
      <c r="FC13" s="13">
        <f>-SUMIF(RevReqDetR!$B$11:$B$311,FC$1,RevReqDetR!$BN$11:$BN$311)</f>
        <v>-23997.390008654773</v>
      </c>
      <c r="FD13" s="13">
        <f>-SUMIF(RevReqDetR!$B$11:$B$311,FD$1,RevReqDetR!$BN$11:$BN$311)</f>
        <v>-21589.025454046146</v>
      </c>
      <c r="FE13" s="13">
        <f>-SUMIF(RevReqDetR!$B$11:$B$311,FE$1,RevReqDetR!$BN$11:$BN$311)</f>
        <v>-20970.98770756364</v>
      </c>
      <c r="FF13" s="13">
        <f>-SUMIF(RevReqDetR!$B$11:$B$311,FF$1,RevReqDetR!$BN$11:$BN$311)</f>
        <v>-20418.855561891651</v>
      </c>
      <c r="FG13" s="13">
        <f>-SUMIF(RevReqDetR!$B$11:$B$311,FG$1,RevReqDetR!$BN$11:$BN$311)</f>
        <v>-18947.424618607707</v>
      </c>
      <c r="FH13" s="13">
        <f>-SUMIF(RevReqDetR!$B$11:$B$311,FH$1,RevReqDetR!$BN$11:$BN$311)</f>
        <v>-18773.253894641006</v>
      </c>
      <c r="FI13" s="13">
        <f>-SUMIF(RevReqDetR!$B$11:$B$311,FI$1,RevReqDetR!$BN$11:$BN$311)</f>
        <v>-18422.118109425082</v>
      </c>
      <c r="FJ13" s="13">
        <f>-SUMIF(RevReqDetR!$B$11:$B$311,FJ$1,RevReqDetR!$BN$11:$BN$311)</f>
        <v>-17438.188552554479</v>
      </c>
      <c r="FK13" s="13">
        <f>-SUMIF(RevReqDetR!$B$11:$B$311,FK$1,RevReqDetR!$BN$11:$BN$311)</f>
        <v>-16778.577428770255</v>
      </c>
      <c r="FL13" s="13">
        <f>-SUMIF(RevReqDetR!$B$11:$B$311,FL$1,RevReqDetR!$BN$11:$BN$311)</f>
        <v>-16028.177317980424</v>
      </c>
      <c r="FM13" s="13">
        <f>-SUMIF(RevReqDetR!$B$11:$B$311,FM$1,RevReqDetR!$BN$11:$BN$311)</f>
        <v>-14029.819319994342</v>
      </c>
      <c r="FN13" s="13">
        <f>-SUMIF(RevReqDetR!$B$11:$B$311,FN$1,RevReqDetR!$BN$11:$BN$311)</f>
        <v>-13084.171384309031</v>
      </c>
      <c r="FO13" s="13">
        <f>-SUMIF(RevReqDetR!$B$11:$B$311,FO$1,RevReqDetR!$BN$11:$BN$311)</f>
        <v>-12182.134973583894</v>
      </c>
      <c r="FP13" s="13">
        <f>-SUMIF(RevReqDetR!$B$11:$B$311,FP$1,RevReqDetR!$BN$11:$BN$311)</f>
        <v>-9973.7493465567823</v>
      </c>
      <c r="FQ13" s="13">
        <f>-SUMIF(RevReqDetR!$B$11:$B$311,FQ$1,RevReqDetR!$BN$11:$BN$311)</f>
        <v>-9393.6446210113609</v>
      </c>
      <c r="FR13" s="13">
        <f>-SUMIF(RevReqDetR!$B$11:$B$311,FR$1,RevReqDetR!$BN$11:$BN$311)</f>
        <v>-8874.9386373104298</v>
      </c>
      <c r="FS13" s="13">
        <f>-SUMIF(RevReqDetR!$B$11:$B$311,FS$1,RevReqDetR!$BN$11:$BN$311)</f>
        <v>-7605.2694329812375</v>
      </c>
      <c r="FT13" s="13">
        <f>-SUMIF(RevReqDetR!$B$11:$B$311,FT$1,RevReqDetR!$BN$11:$BN$311)</f>
        <v>-7390.1846965568411</v>
      </c>
      <c r="FU13" s="13">
        <f>-SUMIF(RevReqDetR!$B$11:$B$311,FU$1,RevReqDetR!$BN$11:$BN$311)</f>
        <v>-7038.2707131016659</v>
      </c>
      <c r="FV13" s="13">
        <f>-SUMIF(RevReqDetR!$B$11:$B$311,FV$1,RevReqDetR!$BN$11:$BN$311)</f>
        <v>-6176.7981693146312</v>
      </c>
      <c r="FW13" s="13">
        <f>-SUMIF(RevReqDetR!$B$11:$B$311,FW$1,RevReqDetR!$BN$11:$BN$311)</f>
        <v>-5559.1547581652057</v>
      </c>
      <c r="FX13" s="13">
        <f>-SUMIF(RevReqDetR!$B$11:$B$311,FX$1,RevReqDetR!$BN$11:$BN$311)</f>
        <v>-4855.2273886014264</v>
      </c>
      <c r="FY13" s="13">
        <f>-SUMIF(RevReqDetR!$B$11:$B$311,FY$1,RevReqDetR!$BN$11:$BN$311)</f>
        <v>-3226.5762829855089</v>
      </c>
      <c r="FZ13" s="13">
        <f>-SUMIF(RevReqDetR!$B$11:$B$311,FZ$1,RevReqDetR!$BN$11:$BN$311)</f>
        <v>-2591.0133491117945</v>
      </c>
      <c r="GA13" s="13">
        <f>-SUMIF(RevReqDetR!$B$11:$B$311,GA$1,RevReqDetR!$BN$11:$BN$311)</f>
        <v>-2447.2778901070337</v>
      </c>
      <c r="GB13" s="13">
        <f>-SUMIF(RevReqDetR!$B$11:$B$311,GB$1,RevReqDetR!$BN$11:$BN$311)</f>
        <v>-1568.5735661616191</v>
      </c>
      <c r="GC13" s="13">
        <f>-SUMIF(RevReqDetR!$B$11:$B$311,GC$1,RevReqDetR!$BN$11:$BN$311)</f>
        <v>-1459.6040185130985</v>
      </c>
      <c r="GD13" s="13">
        <f>-SUMIF(RevReqDetR!$B$11:$B$311,GD$1,RevReqDetR!$BN$11:$BN$311)</f>
        <v>-111.94808343403405</v>
      </c>
      <c r="GE13" s="13">
        <f>-SUMIF(RevReqDetR!$B$11:$B$311,GE$1,RevReqDetR!$BN$11:$BN$311)</f>
        <v>-255.30452766527776</v>
      </c>
      <c r="GF13" s="13">
        <f>-SUMIF(RevReqDetR!$B$11:$B$311,GF$1,RevReqDetR!$BN$11:$BN$311)</f>
        <v>-233.0986603621235</v>
      </c>
      <c r="GG13" s="13">
        <f>-SUMIF(RevReqDetR!$B$11:$B$311,GG$1,RevReqDetR!$BN$11:$BN$311)</f>
        <v>-198.47539475357493</v>
      </c>
      <c r="GH13" s="13">
        <f>-SUMIF(RevReqDetR!$B$11:$B$311,GH$1,RevReqDetR!$BN$11:$BN$311)</f>
        <v>-114.95537899837258</v>
      </c>
      <c r="GI13" s="13">
        <f>-SUMIF(RevReqDetR!$B$11:$B$311,GI$1,RevReqDetR!$BN$11:$BN$311)</f>
        <v>-53.356990837657548</v>
      </c>
      <c r="GJ13" s="13">
        <f>-SUMIF(RevReqDetR!$B$11:$B$311,GJ$1,RevReqDetR!$BN$11:$BN$311)</f>
        <v>-50.93123982652088</v>
      </c>
      <c r="GK13" s="13">
        <f>-SUMIF(RevReqDetR!$B$11:$B$311,GK$1,RevReqDetR!$BN$11:$BN$311)</f>
        <v>0</v>
      </c>
      <c r="GL13" s="13">
        <f>-SUMIF(RevReqDetR!$B$11:$B$311,GL$1,RevReqDetR!$BN$11:$BN$311)</f>
        <v>0</v>
      </c>
      <c r="GM13" s="13">
        <f>-SUMIF(RevReqDetR!$B$11:$B$311,GM$1,RevReqDetR!$BN$11:$BN$311)</f>
        <v>0</v>
      </c>
      <c r="GN13" s="13">
        <f>-SUMIF(RevReqDetR!$B$11:$B$311,GN$1,RevReqDetR!$BN$11:$BN$311)</f>
        <v>0</v>
      </c>
      <c r="GO13" s="13">
        <f>-SUMIF(RevReqDetR!$B$11:$B$311,GO$1,RevReqDetR!$BN$11:$BN$311)</f>
        <v>0</v>
      </c>
      <c r="GP13" s="13">
        <f>-SUMIF(RevReqDetR!$B$11:$B$311,GP$1,RevReqDetR!$BN$11:$BN$311)</f>
        <v>0</v>
      </c>
      <c r="GQ13" s="13">
        <f>-SUMIF(RevReqDetR!$B$11:$B$311,GQ$1,RevReqDetR!$BN$11:$BN$311)</f>
        <v>0</v>
      </c>
      <c r="GR13" s="13">
        <f>-SUMIF(RevReqDetR!$B$11:$B$311,GR$1,RevReqDetR!$BN$11:$BN$311)</f>
        <v>0</v>
      </c>
      <c r="GS13" s="13">
        <f>-SUMIF(RevReqDetR!$B$11:$B$311,GS$1,RevReqDetR!$BN$11:$BN$311)</f>
        <v>0</v>
      </c>
      <c r="GT13" s="13">
        <f>-SUMIF(RevReqDetR!$B$11:$B$311,GT$1,RevReqDetR!$BN$11:$BN$311)</f>
        <v>0</v>
      </c>
      <c r="GU13" s="13">
        <f>-SUMIF(RevReqDetR!$B$11:$B$311,GU$1,RevReqDetR!$BN$11:$BN$311)</f>
        <v>0</v>
      </c>
      <c r="GV13" s="13">
        <f>-SUMIF(RevReqDetR!$B$11:$B$311,GV$1,RevReqDetR!$BN$11:$BN$311)</f>
        <v>0</v>
      </c>
      <c r="GW13" s="13">
        <f>-SUMIF(RevReqDetR!$B$11:$B$311,GW$1,RevReqDetR!$BN$11:$BN$311)</f>
        <v>0</v>
      </c>
      <c r="GX13" s="13">
        <f>-SUMIF(RevReqDetR!$B$11:$B$311,GX$1,RevReqDetR!$BN$11:$BN$311)</f>
        <v>0</v>
      </c>
      <c r="GY13" s="13">
        <f>-SUMIF(RevReqDetR!$B$11:$B$311,GY$1,RevReqDetR!$BN$11:$BN$311)</f>
        <v>0</v>
      </c>
      <c r="GZ13" s="13">
        <f>-SUMIF(RevReqDetR!$B$11:$B$311,GZ$1,RevReqDetR!$BN$11:$BN$311)</f>
        <v>0</v>
      </c>
      <c r="HA13" s="13">
        <f>-SUMIF(RevReqDetR!$B$11:$B$311,HA$1,RevReqDetR!$BN$11:$BN$311)</f>
        <v>0</v>
      </c>
      <c r="HB13" s="13">
        <f>-SUMIF(RevReqDetR!$B$11:$B$311,HB$1,RevReqDetR!$BN$11:$BN$311)</f>
        <v>0</v>
      </c>
      <c r="HC13" s="13">
        <f>-SUMIF(RevReqDetR!$B$11:$B$311,HC$1,RevReqDetR!$BN$11:$BN$311)</f>
        <v>0</v>
      </c>
      <c r="HD13" s="13">
        <f>-SUMIF(RevReqDetR!$B$11:$B$311,HD$1,RevReqDetR!$BN$11:$BN$311)</f>
        <v>0</v>
      </c>
      <c r="HE13" s="13">
        <f>-SUMIF(RevReqDetR!$B$11:$B$311,HE$1,RevReqDetR!$BN$11:$BN$311)</f>
        <v>0</v>
      </c>
      <c r="HF13" s="13">
        <f>-SUMIF(RevReqDetR!$B$11:$B$311,HF$1,RevReqDetR!$BN$11:$BN$311)</f>
        <v>0</v>
      </c>
      <c r="HG13" s="13">
        <f>-SUMIF(RevReqDetR!$B$11:$B$311,HG$1,RevReqDetR!$BN$11:$BN$311)</f>
        <v>0</v>
      </c>
      <c r="HH13" s="13">
        <f>-SUMIF(RevReqDetR!$B$11:$B$311,HH$1,RevReqDetR!$BN$11:$BN$311)</f>
        <v>0</v>
      </c>
      <c r="HI13" s="13">
        <f>-SUMIF(RevReqDetR!$B$11:$B$311,HI$1,RevReqDetR!$BN$11:$BN$311)</f>
        <v>0</v>
      </c>
      <c r="HJ13" s="13">
        <f>-SUMIF(RevReqDetR!$B$11:$B$311,HJ$1,RevReqDetR!$BN$11:$BN$311)</f>
        <v>0</v>
      </c>
      <c r="HK13" s="13">
        <f>-SUMIF(RevReqDetR!$B$11:$B$311,HK$1,RevReqDetR!$BN$11:$BN$311)</f>
        <v>0</v>
      </c>
      <c r="HL13" s="13">
        <f>-SUMIF(RevReqDetR!$B$11:$B$311,HL$1,RevReqDetR!$BN$11:$BN$311)</f>
        <v>0</v>
      </c>
      <c r="HM13" s="13">
        <f>-SUMIF(RevReqDetR!$B$11:$B$311,HM$1,RevReqDetR!$BN$11:$BN$311)</f>
        <v>0</v>
      </c>
      <c r="HN13" s="13">
        <f>-SUMIF(RevReqDetR!$B$11:$B$311,HN$1,RevReqDetR!$BN$11:$BN$311)</f>
        <v>0</v>
      </c>
      <c r="HO13" s="13">
        <f>-SUMIF(RevReqDetR!$B$11:$B$311,HO$1,RevReqDetR!$BN$11:$BN$311)</f>
        <v>0</v>
      </c>
      <c r="HP13" s="13">
        <f>-SUMIF(RevReqDetR!$B$11:$B$311,HP$1,RevReqDetR!$BN$11:$BN$311)</f>
        <v>0</v>
      </c>
      <c r="HQ13" s="13">
        <f>-SUMIF(RevReqDetR!$B$11:$B$311,HQ$1,RevReqDetR!$BN$11:$BN$311)</f>
        <v>0</v>
      </c>
      <c r="HR13" s="13">
        <f>-SUMIF(RevReqDetR!$B$11:$B$311,HR$1,RevReqDetR!$BN$11:$BN$311)</f>
        <v>0</v>
      </c>
      <c r="HS13" s="13">
        <f>-SUMIF(RevReqDetR!$B$11:$B$311,HS$1,RevReqDetR!$BN$11:$BN$311)</f>
        <v>0</v>
      </c>
      <c r="HT13" s="13">
        <f>-SUMIF(RevReqDetR!$B$11:$B$311,HT$1,RevReqDetR!$BN$11:$BN$311)</f>
        <v>0</v>
      </c>
      <c r="HU13" s="13">
        <f>-SUMIF(RevReqDetR!$B$11:$B$311,HU$1,RevReqDetR!$BN$11:$BN$311)</f>
        <v>0</v>
      </c>
      <c r="HV13" s="13">
        <f>-SUMIF(RevReqDetR!$B$11:$B$311,HV$1,RevReqDetR!$BN$11:$BN$311)</f>
        <v>0</v>
      </c>
      <c r="HW13" s="13">
        <f>-SUMIF(RevReqDetR!$B$11:$B$311,HW$1,RevReqDetR!$BN$11:$BN$311)</f>
        <v>0</v>
      </c>
      <c r="HX13" s="62"/>
      <c r="HY13" s="62">
        <f t="shared" si="5"/>
        <v>-397639.75377520162</v>
      </c>
      <c r="HZ13" s="62">
        <f t="shared" si="5"/>
        <v>-2172598.0875723567</v>
      </c>
      <c r="IA13" s="62">
        <f t="shared" si="5"/>
        <v>-2412331.0675350148</v>
      </c>
      <c r="IB13" s="62">
        <f t="shared" si="5"/>
        <v>-2367926.0227600569</v>
      </c>
      <c r="IC13" s="62">
        <f t="shared" si="5"/>
        <v>-2203542.1825152501</v>
      </c>
      <c r="ID13" s="62">
        <f t="shared" si="5"/>
        <v>-2053361.0457721162</v>
      </c>
      <c r="IE13" s="62">
        <f t="shared" si="5"/>
        <v>-1893039.6026009761</v>
      </c>
      <c r="IF13" s="62">
        <f t="shared" si="5"/>
        <v>-1704838.2106933221</v>
      </c>
      <c r="IG13" s="62">
        <f t="shared" si="5"/>
        <v>-1498232.9106717769</v>
      </c>
      <c r="IH13" s="62">
        <f t="shared" si="5"/>
        <v>-1272594.3195462616</v>
      </c>
      <c r="II13" s="62">
        <f t="shared" si="6"/>
        <v>-1030620.2276167745</v>
      </c>
      <c r="IJ13" s="62">
        <f t="shared" si="6"/>
        <v>-773433.15786962875</v>
      </c>
      <c r="IK13" s="62">
        <f t="shared" si="6"/>
        <v>-521620.50333407504</v>
      </c>
      <c r="IL13" s="62">
        <f t="shared" si="6"/>
        <v>-329901.92038371885</v>
      </c>
      <c r="IM13" s="62">
        <f t="shared" si="6"/>
        <v>-185470.11512932603</v>
      </c>
      <c r="IN13" s="62">
        <f t="shared" si="6"/>
        <v>-58792.88890291049</v>
      </c>
      <c r="IO13" s="62">
        <f t="shared" si="6"/>
        <v>-1018.0702758775612</v>
      </c>
      <c r="IP13" s="62">
        <f t="shared" si="6"/>
        <v>0</v>
      </c>
      <c r="IQ13" s="62">
        <f t="shared" si="6"/>
        <v>0</v>
      </c>
      <c r="IR13" s="62">
        <f t="shared" si="6"/>
        <v>0</v>
      </c>
    </row>
    <row r="14" spans="1:252" x14ac:dyDescent="0.2">
      <c r="B14" s="19" t="s">
        <v>1</v>
      </c>
      <c r="D14" s="7">
        <f t="shared" ref="D14:BO14" si="19">D12+D13</f>
        <v>112382.68253258635</v>
      </c>
      <c r="E14" s="7">
        <f t="shared" si="19"/>
        <v>141034.763717875</v>
      </c>
      <c r="F14" s="7">
        <f t="shared" si="19"/>
        <v>243495.1227941493</v>
      </c>
      <c r="G14" s="7">
        <f t="shared" si="19"/>
        <v>228115.96577716069</v>
      </c>
      <c r="H14" s="7">
        <f t="shared" si="19"/>
        <v>261959.18367190246</v>
      </c>
      <c r="I14" s="7">
        <f t="shared" si="19"/>
        <v>265187.78776310897</v>
      </c>
      <c r="J14" s="7">
        <f t="shared" si="19"/>
        <v>287820.85717247997</v>
      </c>
      <c r="K14" s="7">
        <f t="shared" si="19"/>
        <v>292554.35139239283</v>
      </c>
      <c r="L14" s="7">
        <f t="shared" si="19"/>
        <v>314748.4459153366</v>
      </c>
      <c r="M14" s="7">
        <f t="shared" si="19"/>
        <v>308870.29091214854</v>
      </c>
      <c r="N14" s="7">
        <f t="shared" si="19"/>
        <v>302713.09588226007</v>
      </c>
      <c r="O14" s="7">
        <f t="shared" si="19"/>
        <v>316812.90457759297</v>
      </c>
      <c r="P14" s="7">
        <f t="shared" si="19"/>
        <v>290731.90964946867</v>
      </c>
      <c r="Q14" s="7">
        <f t="shared" si="19"/>
        <v>319390.2962308462</v>
      </c>
      <c r="R14" s="7">
        <f t="shared" si="19"/>
        <v>364838.43143335776</v>
      </c>
      <c r="S14" s="7">
        <f t="shared" si="19"/>
        <v>232444.74702593745</v>
      </c>
      <c r="T14" s="7">
        <f t="shared" si="19"/>
        <v>295934.12005021301</v>
      </c>
      <c r="U14" s="7">
        <f t="shared" si="19"/>
        <v>282361.35544783657</v>
      </c>
      <c r="V14" s="7">
        <f t="shared" si="19"/>
        <v>288467.49708861159</v>
      </c>
      <c r="W14" s="7">
        <f t="shared" si="19"/>
        <v>278214.82167368522</v>
      </c>
      <c r="X14" s="7">
        <f t="shared" si="19"/>
        <v>286242.4510757731</v>
      </c>
      <c r="Y14" s="7">
        <f t="shared" si="19"/>
        <v>280084.20004028908</v>
      </c>
      <c r="Z14" s="7">
        <f t="shared" si="19"/>
        <v>275707.62532045232</v>
      </c>
      <c r="AA14" s="7">
        <f t="shared" si="19"/>
        <v>299698.28752288944</v>
      </c>
      <c r="AB14" s="7">
        <f t="shared" si="19"/>
        <v>287548.1564596931</v>
      </c>
      <c r="AC14" s="7">
        <f t="shared" si="19"/>
        <v>287831.7168236057</v>
      </c>
      <c r="AD14" s="7">
        <f t="shared" si="19"/>
        <v>298103.31017542211</v>
      </c>
      <c r="AE14" s="7">
        <f t="shared" si="19"/>
        <v>280478.25449514936</v>
      </c>
      <c r="AF14" s="7">
        <f t="shared" si="19"/>
        <v>292855.07927725883</v>
      </c>
      <c r="AG14" s="7">
        <f t="shared" si="19"/>
        <v>284834.74734246347</v>
      </c>
      <c r="AH14" s="7">
        <f t="shared" si="19"/>
        <v>293562.19026944565</v>
      </c>
      <c r="AI14" s="7">
        <f t="shared" si="19"/>
        <v>279373.38725096255</v>
      </c>
      <c r="AJ14" s="7">
        <f t="shared" si="19"/>
        <v>287261.50675744726</v>
      </c>
      <c r="AK14" s="7">
        <f t="shared" si="19"/>
        <v>282696.92380671715</v>
      </c>
      <c r="AL14" s="7">
        <f t="shared" si="19"/>
        <v>274298.76855088817</v>
      </c>
      <c r="AM14" s="7">
        <f t="shared" si="19"/>
        <v>281648.84968857537</v>
      </c>
      <c r="AN14" s="7">
        <f t="shared" si="19"/>
        <v>265348.45066599722</v>
      </c>
      <c r="AO14" s="7">
        <f t="shared" si="19"/>
        <v>275233.43866474874</v>
      </c>
      <c r="AP14" s="7">
        <f t="shared" si="19"/>
        <v>276775.73316793534</v>
      </c>
      <c r="AQ14" s="7">
        <f t="shared" si="19"/>
        <v>251464.80453022543</v>
      </c>
      <c r="AR14" s="7">
        <f t="shared" si="19"/>
        <v>278208.7339105563</v>
      </c>
      <c r="AS14" s="7">
        <f t="shared" si="19"/>
        <v>265476.34164432343</v>
      </c>
      <c r="AT14" s="7">
        <f t="shared" si="19"/>
        <v>272636.03272369161</v>
      </c>
      <c r="AU14" s="7">
        <f t="shared" si="19"/>
        <v>262043.94273061282</v>
      </c>
      <c r="AV14" s="7">
        <f t="shared" si="19"/>
        <v>268661.40158012148</v>
      </c>
      <c r="AW14" s="7">
        <f t="shared" si="19"/>
        <v>264624.48480193532</v>
      </c>
      <c r="AX14" s="7">
        <f t="shared" si="19"/>
        <v>255409.65733157124</v>
      </c>
      <c r="AY14" s="7">
        <f t="shared" si="19"/>
        <v>261857.98751501285</v>
      </c>
      <c r="AZ14" s="7">
        <f t="shared" si="19"/>
        <v>248201.36373357018</v>
      </c>
      <c r="BA14" s="7">
        <f t="shared" si="19"/>
        <v>254601.81856655725</v>
      </c>
      <c r="BB14" s="7">
        <f t="shared" si="19"/>
        <v>253917.00331070379</v>
      </c>
      <c r="BC14" s="7">
        <f t="shared" si="19"/>
        <v>230778.77554330582</v>
      </c>
      <c r="BD14" s="7">
        <f t="shared" si="19"/>
        <v>256487.60886536204</v>
      </c>
      <c r="BE14" s="7">
        <f t="shared" si="19"/>
        <v>251091.28553832934</v>
      </c>
      <c r="BF14" s="7">
        <f t="shared" si="19"/>
        <v>251526.50495943986</v>
      </c>
      <c r="BG14" s="7">
        <f t="shared" si="19"/>
        <v>250976.38282657554</v>
      </c>
      <c r="BH14" s="7">
        <f t="shared" si="19"/>
        <v>250153.2161359835</v>
      </c>
      <c r="BI14" s="7">
        <f t="shared" si="19"/>
        <v>244616.6966771537</v>
      </c>
      <c r="BJ14" s="7">
        <f t="shared" si="19"/>
        <v>243122.39569253754</v>
      </c>
      <c r="BK14" s="7">
        <f t="shared" si="19"/>
        <v>241704.67442025986</v>
      </c>
      <c r="BL14" s="7">
        <f t="shared" si="19"/>
        <v>235394.82005371974</v>
      </c>
      <c r="BM14" s="7">
        <f t="shared" si="19"/>
        <v>234827.54408465157</v>
      </c>
      <c r="BN14" s="7">
        <f t="shared" si="19"/>
        <v>234505.71195946488</v>
      </c>
      <c r="BO14" s="7">
        <f t="shared" si="19"/>
        <v>231133.32355903205</v>
      </c>
      <c r="BP14" s="7">
        <f t="shared" ref="BP14:EA14" si="20">BP12+BP13</f>
        <v>232092.49402647669</v>
      </c>
      <c r="BQ14" s="7">
        <f t="shared" si="20"/>
        <v>232492.49255291588</v>
      </c>
      <c r="BR14" s="7">
        <f t="shared" si="20"/>
        <v>230782.86414133318</v>
      </c>
      <c r="BS14" s="7">
        <f t="shared" si="20"/>
        <v>230099.59002377157</v>
      </c>
      <c r="BT14" s="7">
        <f t="shared" si="20"/>
        <v>229109.5270791974</v>
      </c>
      <c r="BU14" s="7">
        <f t="shared" si="20"/>
        <v>223898.95708539561</v>
      </c>
      <c r="BV14" s="7">
        <f t="shared" si="20"/>
        <v>222238.8571078903</v>
      </c>
      <c r="BW14" s="7">
        <f t="shared" si="20"/>
        <v>220668.22093079597</v>
      </c>
      <c r="BX14" s="7">
        <f t="shared" si="20"/>
        <v>214206.1602299248</v>
      </c>
      <c r="BY14" s="7">
        <f t="shared" si="20"/>
        <v>213461.73477763854</v>
      </c>
      <c r="BZ14" s="7">
        <f t="shared" si="20"/>
        <v>212979.1023353262</v>
      </c>
      <c r="CA14" s="7">
        <f t="shared" si="20"/>
        <v>209467.85848677601</v>
      </c>
      <c r="CB14" s="7">
        <f t="shared" si="20"/>
        <v>210222.63436385378</v>
      </c>
      <c r="CC14" s="7">
        <f t="shared" si="20"/>
        <v>210425.33082062469</v>
      </c>
      <c r="CD14" s="7">
        <f t="shared" si="20"/>
        <v>208540.61450626</v>
      </c>
      <c r="CE14" s="7">
        <f t="shared" si="20"/>
        <v>207688.11070907826</v>
      </c>
      <c r="CF14" s="7">
        <f t="shared" si="20"/>
        <v>206512.75576321798</v>
      </c>
      <c r="CG14" s="7">
        <f t="shared" si="20"/>
        <v>201144.64773175115</v>
      </c>
      <c r="CH14" s="7">
        <f t="shared" si="20"/>
        <v>199310.07436886255</v>
      </c>
      <c r="CI14" s="7">
        <f t="shared" si="20"/>
        <v>197553.16698010691</v>
      </c>
      <c r="CJ14" s="7">
        <f t="shared" si="20"/>
        <v>190941.65731441238</v>
      </c>
      <c r="CK14" s="7">
        <f t="shared" si="20"/>
        <v>190016.11119980447</v>
      </c>
      <c r="CL14" s="7">
        <f t="shared" si="20"/>
        <v>189325.47446018804</v>
      </c>
      <c r="CM14" s="7">
        <f t="shared" si="20"/>
        <v>185617.54513588717</v>
      </c>
      <c r="CN14" s="7">
        <f t="shared" si="20"/>
        <v>186193.38486053524</v>
      </c>
      <c r="CO14" s="7">
        <f t="shared" si="20"/>
        <v>186191.858026464</v>
      </c>
      <c r="CP14" s="7">
        <f t="shared" si="20"/>
        <v>184133.63907425851</v>
      </c>
      <c r="CQ14" s="7">
        <f t="shared" si="20"/>
        <v>183078.66697986962</v>
      </c>
      <c r="CR14" s="7">
        <f t="shared" si="20"/>
        <v>181712.77588534291</v>
      </c>
      <c r="CS14" s="7">
        <f t="shared" si="20"/>
        <v>176186.06323185202</v>
      </c>
      <c r="CT14" s="7">
        <f t="shared" si="20"/>
        <v>174151.49265108048</v>
      </c>
      <c r="CU14" s="7">
        <f t="shared" si="20"/>
        <v>172193.96890647485</v>
      </c>
      <c r="CV14" s="7">
        <f t="shared" si="20"/>
        <v>165440.02647867813</v>
      </c>
      <c r="CW14" s="7">
        <f t="shared" si="20"/>
        <v>164297.40411314717</v>
      </c>
      <c r="CX14" s="7">
        <f t="shared" si="20"/>
        <v>163410.77085999204</v>
      </c>
      <c r="CY14" s="7">
        <f t="shared" si="20"/>
        <v>159528.70598894876</v>
      </c>
      <c r="CZ14" s="7">
        <f t="shared" si="20"/>
        <v>159887.90326022921</v>
      </c>
      <c r="DA14" s="7">
        <f t="shared" si="20"/>
        <v>159666.31939351754</v>
      </c>
      <c r="DB14" s="7">
        <f t="shared" si="20"/>
        <v>157408.46681827819</v>
      </c>
      <c r="DC14" s="7">
        <f t="shared" si="20"/>
        <v>156139.06942524569</v>
      </c>
      <c r="DD14" s="7">
        <f t="shared" si="20"/>
        <v>154573.31914575829</v>
      </c>
      <c r="DE14" s="7">
        <f t="shared" si="20"/>
        <v>148903.32944699388</v>
      </c>
      <c r="DF14" s="7">
        <f t="shared" si="20"/>
        <v>146690.1354762738</v>
      </c>
      <c r="DG14" s="7">
        <f t="shared" si="20"/>
        <v>144571.97598411352</v>
      </c>
      <c r="DH14" s="7">
        <f t="shared" si="20"/>
        <v>137737.00692353057</v>
      </c>
      <c r="DI14" s="7">
        <f t="shared" si="20"/>
        <v>136431.07756111107</v>
      </c>
      <c r="DJ14" s="7">
        <f t="shared" si="20"/>
        <v>135361.0470795843</v>
      </c>
      <c r="DK14" s="7">
        <f t="shared" si="20"/>
        <v>131375.44361855969</v>
      </c>
      <c r="DL14" s="7">
        <f t="shared" si="20"/>
        <v>131508.6883810389</v>
      </c>
      <c r="DM14" s="7">
        <f t="shared" si="20"/>
        <v>131090.97748062143</v>
      </c>
      <c r="DN14" s="7">
        <f t="shared" si="20"/>
        <v>128698.52214605201</v>
      </c>
      <c r="DO14" s="7">
        <f t="shared" si="20"/>
        <v>127256.19751271686</v>
      </c>
      <c r="DP14" s="7">
        <f t="shared" si="20"/>
        <v>125520.38823173531</v>
      </c>
      <c r="DQ14" s="7">
        <f t="shared" si="20"/>
        <v>119795.13435964036</v>
      </c>
      <c r="DR14" s="7">
        <f t="shared" si="20"/>
        <v>117412.98588584831</v>
      </c>
      <c r="DS14" s="7">
        <f t="shared" si="20"/>
        <v>115096.5211785782</v>
      </c>
      <c r="DT14" s="7">
        <f t="shared" si="20"/>
        <v>108184.19948997347</v>
      </c>
      <c r="DU14" s="7">
        <f t="shared" si="20"/>
        <v>106648.03333368145</v>
      </c>
      <c r="DV14" s="7">
        <f t="shared" si="20"/>
        <v>105349.66877603748</v>
      </c>
      <c r="DW14" s="7">
        <f t="shared" si="20"/>
        <v>101250.86816841099</v>
      </c>
      <c r="DX14" s="7">
        <f t="shared" si="20"/>
        <v>101107.72491864963</v>
      </c>
      <c r="DY14" s="7">
        <f t="shared" si="20"/>
        <v>100459.34882283848</v>
      </c>
      <c r="DZ14" s="7">
        <f t="shared" si="20"/>
        <v>97915.539883200225</v>
      </c>
      <c r="EA14" s="7">
        <f t="shared" si="20"/>
        <v>96312.423378949956</v>
      </c>
      <c r="EB14" s="7">
        <f t="shared" ref="EB14:GM14" si="21">EB12+EB13</f>
        <v>94437.386343412742</v>
      </c>
      <c r="EC14" s="7">
        <f t="shared" si="21"/>
        <v>88785.103927172822</v>
      </c>
      <c r="ED14" s="7">
        <f t="shared" si="21"/>
        <v>86356.794487197418</v>
      </c>
      <c r="EE14" s="7">
        <f t="shared" si="21"/>
        <v>84011.508492122084</v>
      </c>
      <c r="EF14" s="7">
        <f t="shared" si="21"/>
        <v>77372.913074387208</v>
      </c>
      <c r="EG14" s="7">
        <f t="shared" si="21"/>
        <v>75772.934922028624</v>
      </c>
      <c r="EH14" s="7">
        <f t="shared" si="21"/>
        <v>74429.099513407346</v>
      </c>
      <c r="EI14" s="7">
        <f t="shared" si="21"/>
        <v>70493.388851239957</v>
      </c>
      <c r="EJ14" s="7">
        <f t="shared" si="21"/>
        <v>70229.912839260942</v>
      </c>
      <c r="EK14" s="7">
        <f t="shared" si="21"/>
        <v>69491.134608609311</v>
      </c>
      <c r="EL14" s="7">
        <f t="shared" si="21"/>
        <v>67073.220292625192</v>
      </c>
      <c r="EM14" s="7">
        <f t="shared" si="21"/>
        <v>65477.099772182017</v>
      </c>
      <c r="EN14" s="7">
        <f t="shared" si="21"/>
        <v>63698.874924324387</v>
      </c>
      <c r="EO14" s="7">
        <f t="shared" si="21"/>
        <v>58658.064116460147</v>
      </c>
      <c r="EP14" s="7">
        <f t="shared" si="21"/>
        <v>56394.507773120997</v>
      </c>
      <c r="EQ14" s="7">
        <f t="shared" si="21"/>
        <v>54512.718034050158</v>
      </c>
      <c r="ER14" s="7">
        <f t="shared" si="21"/>
        <v>49294.839188627891</v>
      </c>
      <c r="ES14" s="7">
        <f t="shared" si="21"/>
        <v>48270.5451691013</v>
      </c>
      <c r="ET14" s="7">
        <f t="shared" si="21"/>
        <v>47377.041124680341</v>
      </c>
      <c r="EU14" s="7">
        <f t="shared" si="21"/>
        <v>44765.018174834069</v>
      </c>
      <c r="EV14" s="7">
        <f t="shared" si="21"/>
        <v>44573.504597407162</v>
      </c>
      <c r="EW14" s="7">
        <f t="shared" si="21"/>
        <v>44078.5935127087</v>
      </c>
      <c r="EX14" s="7">
        <f t="shared" si="21"/>
        <v>42490.139318062153</v>
      </c>
      <c r="EY14" s="7">
        <f t="shared" si="21"/>
        <v>41428.149237541977</v>
      </c>
      <c r="EZ14" s="7">
        <f t="shared" si="21"/>
        <v>40228.47973385395</v>
      </c>
      <c r="FA14" s="7">
        <f t="shared" si="21"/>
        <v>37015.959857810551</v>
      </c>
      <c r="FB14" s="7">
        <f t="shared" si="21"/>
        <v>35689.049019770282</v>
      </c>
      <c r="FC14" s="7">
        <f t="shared" si="21"/>
        <v>34413.159131289671</v>
      </c>
      <c r="FD14" s="7">
        <f t="shared" si="21"/>
        <v>30959.473849931426</v>
      </c>
      <c r="FE14" s="7">
        <f t="shared" si="21"/>
        <v>30073.18449466506</v>
      </c>
      <c r="FF14" s="7">
        <f t="shared" si="21"/>
        <v>29281.40624779497</v>
      </c>
      <c r="FG14" s="7">
        <f t="shared" si="21"/>
        <v>27171.318976484559</v>
      </c>
      <c r="FH14" s="7">
        <f t="shared" si="21"/>
        <v>26921.551612712239</v>
      </c>
      <c r="FI14" s="7">
        <f t="shared" si="21"/>
        <v>26418.009700488958</v>
      </c>
      <c r="FJ14" s="7">
        <f t="shared" si="21"/>
        <v>25007.017738348251</v>
      </c>
      <c r="FK14" s="7">
        <f t="shared" si="21"/>
        <v>24061.110597639676</v>
      </c>
      <c r="FL14" s="7">
        <f t="shared" si="21"/>
        <v>22985.008637575083</v>
      </c>
      <c r="FM14" s="7">
        <f t="shared" si="21"/>
        <v>20119.288167091487</v>
      </c>
      <c r="FN14" s="7">
        <f t="shared" si="21"/>
        <v>18763.193488412784</v>
      </c>
      <c r="FO14" s="7">
        <f t="shared" si="21"/>
        <v>17469.639375515253</v>
      </c>
      <c r="FP14" s="7">
        <f t="shared" si="21"/>
        <v>14302.731391825029</v>
      </c>
      <c r="FQ14" s="7">
        <f t="shared" si="21"/>
        <v>13470.839414163795</v>
      </c>
      <c r="FR14" s="7">
        <f t="shared" si="21"/>
        <v>12726.995539766851</v>
      </c>
      <c r="FS14" s="7">
        <f t="shared" si="21"/>
        <v>10906.242184634473</v>
      </c>
      <c r="FT14" s="7">
        <f t="shared" si="21"/>
        <v>10597.802589386207</v>
      </c>
      <c r="FU14" s="7">
        <f t="shared" si="21"/>
        <v>10093.144711641948</v>
      </c>
      <c r="FV14" s="7">
        <f t="shared" si="21"/>
        <v>8857.7607083862531</v>
      </c>
      <c r="FW14" s="7">
        <f t="shared" si="21"/>
        <v>7972.0368448072559</v>
      </c>
      <c r="FX14" s="7">
        <f t="shared" si="21"/>
        <v>6962.5785421780165</v>
      </c>
      <c r="FY14" s="7">
        <f t="shared" si="21"/>
        <v>4627.0316495076986</v>
      </c>
      <c r="FZ14" s="7">
        <f t="shared" si="21"/>
        <v>3715.6105168988047</v>
      </c>
      <c r="GA14" s="7">
        <f t="shared" si="21"/>
        <v>3509.4884668860382</v>
      </c>
      <c r="GB14" s="7">
        <f t="shared" si="21"/>
        <v>2249.393443286388</v>
      </c>
      <c r="GC14" s="7">
        <f t="shared" si="21"/>
        <v>2093.1270167149669</v>
      </c>
      <c r="GD14" s="7">
        <f t="shared" si="21"/>
        <v>160.53775882580931</v>
      </c>
      <c r="GE14" s="7">
        <f t="shared" si="21"/>
        <v>366.11628740939307</v>
      </c>
      <c r="GF14" s="7">
        <f t="shared" si="21"/>
        <v>334.27223916597382</v>
      </c>
      <c r="GG14" s="7">
        <f t="shared" si="21"/>
        <v>284.62117508766482</v>
      </c>
      <c r="GH14" s="7">
        <f t="shared" si="21"/>
        <v>164.85033368387013</v>
      </c>
      <c r="GI14" s="7">
        <f t="shared" si="21"/>
        <v>76.515930099100188</v>
      </c>
      <c r="GJ14" s="7">
        <f t="shared" si="21"/>
        <v>73.037311985670925</v>
      </c>
      <c r="GK14" s="7">
        <f t="shared" si="21"/>
        <v>0</v>
      </c>
      <c r="GL14" s="7">
        <f t="shared" si="21"/>
        <v>0</v>
      </c>
      <c r="GM14" s="7">
        <f t="shared" si="21"/>
        <v>0</v>
      </c>
      <c r="GN14" s="7">
        <f t="shared" ref="GN14:HW14" si="22">GN12+GN13</f>
        <v>0</v>
      </c>
      <c r="GO14" s="7">
        <f t="shared" si="22"/>
        <v>0</v>
      </c>
      <c r="GP14" s="7">
        <f t="shared" si="22"/>
        <v>0</v>
      </c>
      <c r="GQ14" s="7">
        <f t="shared" si="22"/>
        <v>0</v>
      </c>
      <c r="GR14" s="7">
        <f t="shared" si="22"/>
        <v>0</v>
      </c>
      <c r="GS14" s="7">
        <f t="shared" si="22"/>
        <v>0</v>
      </c>
      <c r="GT14" s="7">
        <f t="shared" si="22"/>
        <v>0</v>
      </c>
      <c r="GU14" s="7">
        <f t="shared" si="22"/>
        <v>0</v>
      </c>
      <c r="GV14" s="7">
        <f t="shared" si="22"/>
        <v>0</v>
      </c>
      <c r="GW14" s="7">
        <f t="shared" si="22"/>
        <v>0</v>
      </c>
      <c r="GX14" s="7">
        <f t="shared" si="22"/>
        <v>0</v>
      </c>
      <c r="GY14" s="7">
        <f t="shared" si="22"/>
        <v>0</v>
      </c>
      <c r="GZ14" s="7">
        <f t="shared" si="22"/>
        <v>0</v>
      </c>
      <c r="HA14" s="7">
        <f t="shared" si="22"/>
        <v>0</v>
      </c>
      <c r="HB14" s="7">
        <f t="shared" si="22"/>
        <v>0</v>
      </c>
      <c r="HC14" s="7">
        <f t="shared" si="22"/>
        <v>0</v>
      </c>
      <c r="HD14" s="7">
        <f t="shared" si="22"/>
        <v>0</v>
      </c>
      <c r="HE14" s="7">
        <f t="shared" si="22"/>
        <v>0</v>
      </c>
      <c r="HF14" s="7">
        <f t="shared" si="22"/>
        <v>0</v>
      </c>
      <c r="HG14" s="7">
        <f t="shared" si="22"/>
        <v>0</v>
      </c>
      <c r="HH14" s="7">
        <f t="shared" si="22"/>
        <v>0</v>
      </c>
      <c r="HI14" s="7">
        <f t="shared" si="22"/>
        <v>0</v>
      </c>
      <c r="HJ14" s="7">
        <f t="shared" si="22"/>
        <v>0</v>
      </c>
      <c r="HK14" s="7">
        <f t="shared" si="22"/>
        <v>0</v>
      </c>
      <c r="HL14" s="7">
        <f t="shared" si="22"/>
        <v>0</v>
      </c>
      <c r="HM14" s="7">
        <f t="shared" si="22"/>
        <v>0</v>
      </c>
      <c r="HN14" s="7">
        <f t="shared" si="22"/>
        <v>0</v>
      </c>
      <c r="HO14" s="7">
        <f t="shared" si="22"/>
        <v>0</v>
      </c>
      <c r="HP14" s="7">
        <f t="shared" si="22"/>
        <v>0</v>
      </c>
      <c r="HQ14" s="7">
        <f t="shared" si="22"/>
        <v>0</v>
      </c>
      <c r="HR14" s="7">
        <f t="shared" si="22"/>
        <v>0</v>
      </c>
      <c r="HS14" s="7">
        <f t="shared" si="22"/>
        <v>0</v>
      </c>
      <c r="HT14" s="7">
        <f t="shared" si="22"/>
        <v>0</v>
      </c>
      <c r="HU14" s="7">
        <f t="shared" si="22"/>
        <v>0</v>
      </c>
      <c r="HV14" s="7">
        <f t="shared" si="22"/>
        <v>0</v>
      </c>
      <c r="HW14" s="7">
        <f t="shared" si="22"/>
        <v>0</v>
      </c>
      <c r="HX14" s="7"/>
      <c r="HY14" s="7">
        <f t="shared" si="5"/>
        <v>570230.35082805436</v>
      </c>
      <c r="HZ14" s="7">
        <f t="shared" si="5"/>
        <v>3115587.3071612539</v>
      </c>
      <c r="IA14" s="7">
        <f t="shared" si="5"/>
        <v>3459373.409962344</v>
      </c>
      <c r="IB14" s="7">
        <f t="shared" si="5"/>
        <v>3395694.9069450763</v>
      </c>
      <c r="IC14" s="7">
        <f t="shared" si="5"/>
        <v>3159962.3022361137</v>
      </c>
      <c r="ID14" s="7">
        <f t="shared" si="5"/>
        <v>2944596.9081080221</v>
      </c>
      <c r="IE14" s="7">
        <f t="shared" si="5"/>
        <v>2714689.9334738371</v>
      </c>
      <c r="IF14" s="7">
        <f t="shared" si="5"/>
        <v>2444802.0645800745</v>
      </c>
      <c r="IG14" s="7">
        <f t="shared" si="5"/>
        <v>2148522.2998037785</v>
      </c>
      <c r="IH14" s="7">
        <f t="shared" si="5"/>
        <v>1824948.080283992</v>
      </c>
      <c r="II14" s="7">
        <f t="shared" si="6"/>
        <v>1477948.1386980303</v>
      </c>
      <c r="IJ14" s="7">
        <f t="shared" si="6"/>
        <v>1109132.2151944076</v>
      </c>
      <c r="IK14" s="7">
        <f t="shared" si="6"/>
        <v>748023.40508300974</v>
      </c>
      <c r="IL14" s="7">
        <f t="shared" si="6"/>
        <v>473091.75205255538</v>
      </c>
      <c r="IM14" s="7">
        <f t="shared" si="6"/>
        <v>265971.11534805212</v>
      </c>
      <c r="IN14" s="7">
        <f t="shared" si="6"/>
        <v>84311.212214094892</v>
      </c>
      <c r="IO14" s="7">
        <f t="shared" si="6"/>
        <v>1459.951036257482</v>
      </c>
      <c r="IP14" s="7">
        <f t="shared" si="6"/>
        <v>0</v>
      </c>
      <c r="IQ14" s="7">
        <f t="shared" si="6"/>
        <v>0</v>
      </c>
      <c r="IR14" s="7">
        <f t="shared" si="6"/>
        <v>0</v>
      </c>
    </row>
    <row r="15" spans="1:252" ht="15" x14ac:dyDescent="0.35">
      <c r="B15" s="1" t="s">
        <v>2</v>
      </c>
      <c r="D15" s="13">
        <f>-SUMIF(RevReqDetR!$B$11:$B$311,D$1,RevReqDetR!$BP$11:$BP$311)</f>
        <v>0</v>
      </c>
      <c r="E15" s="13">
        <f>-SUMIF(RevReqDetR!$B$11:$B$311,E$1,RevReqDetR!$BP$11:$BP$311)</f>
        <v>0</v>
      </c>
      <c r="F15" s="13">
        <f>-SUMIF(RevReqDetR!$B$11:$B$311,F$1,RevReqDetR!$BP$11:$BP$311)</f>
        <v>0</v>
      </c>
      <c r="G15" s="13">
        <f>-SUMIF(RevReqDetR!$B$11:$B$311,G$1,RevReqDetR!$BP$11:$BP$311)</f>
        <v>0</v>
      </c>
      <c r="H15" s="13">
        <f>-SUMIF(RevReqDetR!$B$11:$B$311,H$1,RevReqDetR!$BP$11:$BP$311)</f>
        <v>0</v>
      </c>
      <c r="I15" s="13">
        <f>-SUMIF(RevReqDetR!$B$11:$B$311,I$1,RevReqDetR!$BP$11:$BP$311)</f>
        <v>0</v>
      </c>
      <c r="J15" s="13">
        <f>-SUMIF(RevReqDetR!$B$11:$B$311,J$1,RevReqDetR!$BP$11:$BP$311)</f>
        <v>0</v>
      </c>
      <c r="K15" s="13">
        <f>-SUMIF(RevReqDetR!$B$11:$B$311,K$1,RevReqDetR!$BP$11:$BP$311)</f>
        <v>0</v>
      </c>
      <c r="L15" s="13">
        <f>-SUMIF(RevReqDetR!$B$11:$B$311,L$1,RevReqDetR!$BP$11:$BP$311)</f>
        <v>0</v>
      </c>
      <c r="M15" s="13">
        <f>-SUMIF(RevReqDetR!$B$11:$B$311,M$1,RevReqDetR!$BP$11:$BP$311)</f>
        <v>0</v>
      </c>
      <c r="N15" s="13">
        <f>-SUMIF(RevReqDetR!$B$11:$B$311,N$1,RevReqDetR!$BP$11:$BP$311)</f>
        <v>0</v>
      </c>
      <c r="O15" s="13">
        <f>-SUMIF(RevReqDetR!$B$11:$B$311,O$1,RevReqDetR!$BP$11:$BP$311)</f>
        <v>0</v>
      </c>
      <c r="P15" s="13">
        <f>-SUMIF(RevReqDetR!$B$11:$B$311,P$1,RevReqDetR!$BP$11:$BP$311)</f>
        <v>0</v>
      </c>
      <c r="Q15" s="13">
        <f>-SUMIF(RevReqDetR!$B$11:$B$311,Q$1,RevReqDetR!$BP$11:$BP$311)</f>
        <v>0</v>
      </c>
      <c r="R15" s="13">
        <f>-SUMIF(RevReqDetR!$B$11:$B$311,R$1,RevReqDetR!$BP$11:$BP$311)</f>
        <v>0</v>
      </c>
      <c r="S15" s="13">
        <f>-SUMIF(RevReqDetR!$B$11:$B$311,S$1,RevReqDetR!$BP$11:$BP$311)</f>
        <v>-3557.8750847539864</v>
      </c>
      <c r="T15" s="13">
        <f>-SUMIF(RevReqDetR!$B$11:$B$311,T$1,RevReqDetR!$BP$11:$BP$311)</f>
        <v>-3598.4056222047243</v>
      </c>
      <c r="U15" s="13">
        <f>-SUMIF(RevReqDetR!$B$11:$B$311,U$1,RevReqDetR!$BP$11:$BP$311)</f>
        <v>-3970.4950802147669</v>
      </c>
      <c r="V15" s="13">
        <f>-SUMIF(RevReqDetR!$B$11:$B$311,V$1,RevReqDetR!$BP$11:$BP$311)</f>
        <v>-3830.6076658092838</v>
      </c>
      <c r="W15" s="13">
        <f>-SUMIF(RevReqDetR!$B$11:$B$311,W$1,RevReqDetR!$BP$11:$BP$311)</f>
        <v>-3866.4953830705435</v>
      </c>
      <c r="X15" s="13">
        <f>-SUMIF(RevReqDetR!$B$11:$B$311,X$1,RevReqDetR!$BP$11:$BP$311)</f>
        <v>-3910.9959978916399</v>
      </c>
      <c r="Y15" s="13">
        <f>-SUMIF(RevReqDetR!$B$11:$B$311,Y$1,RevReqDetR!$BP$11:$BP$311)</f>
        <v>-3759.6988216583063</v>
      </c>
      <c r="Z15" s="13">
        <f>-SUMIF(RevReqDetR!$B$11:$B$311,Z$1,RevReqDetR!$BP$11:$BP$311)</f>
        <v>-3725.0381407815025</v>
      </c>
      <c r="AA15" s="13">
        <f>-SUMIF(RevReqDetR!$B$11:$B$311,AA$1,RevReqDetR!$BP$11:$BP$311)</f>
        <v>-3981.6019943937154</v>
      </c>
      <c r="AB15" s="13">
        <f>-SUMIF(RevReqDetR!$B$11:$B$311,AB$1,RevReqDetR!$BP$11:$BP$311)</f>
        <v>-4009.7417158805911</v>
      </c>
      <c r="AC15" s="13">
        <f>-SUMIF(RevReqDetR!$B$11:$B$311,AC$1,RevReqDetR!$BP$11:$BP$311)</f>
        <v>-3798.3192715401588</v>
      </c>
      <c r="AD15" s="13">
        <f>-SUMIF(RevReqDetR!$B$11:$B$311,AD$1,RevReqDetR!$BP$11:$BP$311)</f>
        <v>-3989.4655267440376</v>
      </c>
      <c r="AE15" s="13">
        <f>-SUMIF(RevReqDetR!$B$11:$B$311,AE$1,RevReqDetR!$BP$11:$BP$311)</f>
        <v>-4017.7835117850263</v>
      </c>
      <c r="AF15" s="13">
        <f>-SUMIF(RevReqDetR!$B$11:$B$311,AF$1,RevReqDetR!$BP$11:$BP$311)</f>
        <v>-3940.3564025243868</v>
      </c>
      <c r="AG15" s="13">
        <f>-SUMIF(RevReqDetR!$B$11:$B$311,AG$1,RevReqDetR!$BP$11:$BP$311)</f>
        <v>-3939.2236441094842</v>
      </c>
      <c r="AH15" s="13">
        <f>-SUMIF(RevReqDetR!$B$11:$B$311,AH$1,RevReqDetR!$BP$11:$BP$311)</f>
        <v>-3957.6073724917574</v>
      </c>
      <c r="AI15" s="13">
        <f>-SUMIF(RevReqDetR!$B$11:$B$311,AI$1,RevReqDetR!$BP$11:$BP$311)</f>
        <v>-3863.8691432357778</v>
      </c>
      <c r="AJ15" s="13">
        <f>-SUMIF(RevReqDetR!$B$11:$B$311,AJ$1,RevReqDetR!$BP$11:$BP$311)</f>
        <v>-3876.7444976464726</v>
      </c>
      <c r="AK15" s="13">
        <f>-SUMIF(RevReqDetR!$B$11:$B$311,AK$1,RevReqDetR!$BP$11:$BP$311)</f>
        <v>-3783.8417866472719</v>
      </c>
      <c r="AL15" s="13">
        <f>-SUMIF(RevReqDetR!$B$11:$B$311,AL$1,RevReqDetR!$BP$11:$BP$311)</f>
        <v>-3793.8033909431656</v>
      </c>
      <c r="AM15" s="13">
        <f>-SUMIF(RevReqDetR!$B$11:$B$311,AM$1,RevReqDetR!$BP$11:$BP$311)</f>
        <v>-3803.2631410609879</v>
      </c>
      <c r="AN15" s="13">
        <f>-SUMIF(RevReqDetR!$B$11:$B$311,AN$1,RevReqDetR!$BP$11:$BP$311)</f>
        <v>-3670.35064457105</v>
      </c>
      <c r="AO15" s="13">
        <f>-SUMIF(RevReqDetR!$B$11:$B$311,AO$1,RevReqDetR!$BP$11:$BP$311)</f>
        <v>-3684.3714399033411</v>
      </c>
      <c r="AP15" s="13">
        <f>-SUMIF(RevReqDetR!$B$11:$B$311,AP$1,RevReqDetR!$BP$11:$BP$311)</f>
        <v>-3704.1864335645478</v>
      </c>
      <c r="AQ15" s="13">
        <f>-SUMIF(RevReqDetR!$B$11:$B$311,AQ$1,RevReqDetR!$BP$11:$BP$311)</f>
        <v>-3726.1525069249433</v>
      </c>
      <c r="AR15" s="13">
        <f>-SUMIF(RevReqDetR!$B$11:$B$311,AR$1,RevReqDetR!$BP$11:$BP$311)</f>
        <v>-3744.1388710494648</v>
      </c>
      <c r="AS15" s="13">
        <f>-SUMIF(RevReqDetR!$B$11:$B$311,AS$1,RevReqDetR!$BP$11:$BP$311)</f>
        <v>-3672.217035580265</v>
      </c>
      <c r="AT15" s="13">
        <f>-SUMIF(RevReqDetR!$B$11:$B$311,AT$1,RevReqDetR!$BP$11:$BP$311)</f>
        <v>-3669.4915436381266</v>
      </c>
      <c r="AU15" s="13">
        <f>-SUMIF(RevReqDetR!$B$11:$B$311,AU$1,RevReqDetR!$BP$11:$BP$311)</f>
        <v>-3625.066494376249</v>
      </c>
      <c r="AV15" s="13">
        <f>-SUMIF(RevReqDetR!$B$11:$B$311,AV$1,RevReqDetR!$BP$11:$BP$311)</f>
        <v>-3612.0712151964822</v>
      </c>
      <c r="AW15" s="13">
        <f>-SUMIF(RevReqDetR!$B$11:$B$311,AW$1,RevReqDetR!$BP$11:$BP$311)</f>
        <v>-3543.5028792087251</v>
      </c>
      <c r="AX15" s="13">
        <f>-SUMIF(RevReqDetR!$B$11:$B$311,AX$1,RevReqDetR!$BP$11:$BP$311)</f>
        <v>-3533.0152617021008</v>
      </c>
      <c r="AY15" s="13">
        <f>-SUMIF(RevReqDetR!$B$11:$B$311,AY$1,RevReqDetR!$BP$11:$BP$311)</f>
        <v>-3528.3203893815371</v>
      </c>
      <c r="AZ15" s="13">
        <f>-SUMIF(RevReqDetR!$B$11:$B$311,AZ$1,RevReqDetR!$BP$11:$BP$311)</f>
        <v>-3432.17155113646</v>
      </c>
      <c r="BA15" s="13">
        <f>-SUMIF(RevReqDetR!$B$11:$B$311,BA$1,RevReqDetR!$BP$11:$BP$311)</f>
        <v>-3435.1630236196543</v>
      </c>
      <c r="BB15" s="13">
        <f>-SUMIF(RevReqDetR!$B$11:$B$311,BB$1,RevReqDetR!$BP$11:$BP$311)</f>
        <v>-3399.06026518617</v>
      </c>
      <c r="BC15" s="13">
        <f>-SUMIF(RevReqDetR!$B$11:$B$311,BC$1,RevReqDetR!$BP$11:$BP$311)</f>
        <v>-3419.6907484489561</v>
      </c>
      <c r="BD15" s="13">
        <f>-SUMIF(RevReqDetR!$B$11:$B$311,BD$1,RevReqDetR!$BP$11:$BP$311)</f>
        <v>-3435.7688616748947</v>
      </c>
      <c r="BE15" s="13">
        <f>-SUMIF(RevReqDetR!$B$11:$B$311,BE$1,RevReqDetR!$BP$11:$BP$311)</f>
        <v>-3424.0708028030731</v>
      </c>
      <c r="BF15" s="13">
        <f>-SUMIF(RevReqDetR!$B$11:$B$311,BF$1,RevReqDetR!$BP$11:$BP$311)</f>
        <v>-3429.1087899576764</v>
      </c>
      <c r="BG15" s="13">
        <f>-SUMIF(RevReqDetR!$B$11:$B$311,BG$1,RevReqDetR!$BP$11:$BP$311)</f>
        <v>-3422.7436646914225</v>
      </c>
      <c r="BH15" s="13">
        <f>-SUMIF(RevReqDetR!$B$11:$B$311,BH$1,RevReqDetR!$BP$11:$BP$311)</f>
        <v>-3411.7268134089259</v>
      </c>
      <c r="BI15" s="13">
        <f>-SUMIF(RevReqDetR!$B$11:$B$311,BI$1,RevReqDetR!$BP$11:$BP$311)</f>
        <v>-3334.4803881866978</v>
      </c>
      <c r="BJ15" s="13">
        <f>-SUMIF(RevReqDetR!$B$11:$B$311,BJ$1,RevReqDetR!$BP$11:$BP$311)</f>
        <v>-3315.6775063939858</v>
      </c>
      <c r="BK15" s="13">
        <f>-SUMIF(RevReqDetR!$B$11:$B$311,BK$1,RevReqDetR!$BP$11:$BP$311)</f>
        <v>-3296.8806209462637</v>
      </c>
      <c r="BL15" s="13">
        <f>-SUMIF(RevReqDetR!$B$11:$B$311,BL$1,RevReqDetR!$BP$11:$BP$311)</f>
        <v>-3210.0123029888196</v>
      </c>
      <c r="BM15" s="13">
        <f>-SUMIF(RevReqDetR!$B$11:$B$311,BM$1,RevReqDetR!$BP$11:$BP$311)</f>
        <v>-3200.946538358538</v>
      </c>
      <c r="BN15" s="13">
        <f>-SUMIF(RevReqDetR!$B$11:$B$311,BN$1,RevReqDetR!$BP$11:$BP$311)</f>
        <v>-3198.9445549516508</v>
      </c>
      <c r="BO15" s="13">
        <f>-SUMIF(RevReqDetR!$B$11:$B$311,BO$1,RevReqDetR!$BP$11:$BP$311)</f>
        <v>-3152.9922914335384</v>
      </c>
      <c r="BP15" s="13">
        <f>-SUMIF(RevReqDetR!$B$11:$B$311,BP$1,RevReqDetR!$BP$11:$BP$311)</f>
        <v>-3164.4602450275775</v>
      </c>
      <c r="BQ15" s="13">
        <f>-SUMIF(RevReqDetR!$B$11:$B$311,BQ$1,RevReqDetR!$BP$11:$BP$311)</f>
        <v>-3172.1071546876719</v>
      </c>
      <c r="BR15" s="13">
        <f>-SUMIF(RevReqDetR!$B$11:$B$311,BR$1,RevReqDetR!$BP$11:$BP$311)</f>
        <v>-3146.37835860003</v>
      </c>
      <c r="BS15" s="13">
        <f>-SUMIF(RevReqDetR!$B$11:$B$311,BS$1,RevReqDetR!$BP$11:$BP$311)</f>
        <v>-3137.8904451754097</v>
      </c>
      <c r="BT15" s="13">
        <f>-SUMIF(RevReqDetR!$B$11:$B$311,BT$1,RevReqDetR!$BP$11:$BP$311)</f>
        <v>-3124.5959240373541</v>
      </c>
      <c r="BU15" s="13">
        <f>-SUMIF(RevReqDetR!$B$11:$B$311,BU$1,RevReqDetR!$BP$11:$BP$311)</f>
        <v>-3051.9290534899797</v>
      </c>
      <c r="BV15" s="13">
        <f>-SUMIF(RevReqDetR!$B$11:$B$311,BV$1,RevReqDetR!$BP$11:$BP$311)</f>
        <v>-3030.8612807629393</v>
      </c>
      <c r="BW15" s="13">
        <f>-SUMIF(RevReqDetR!$B$11:$B$311,BW$1,RevReqDetR!$BP$11:$BP$311)</f>
        <v>-3009.9656671115886</v>
      </c>
      <c r="BX15" s="13">
        <f>-SUMIF(RevReqDetR!$B$11:$B$311,BX$1,RevReqDetR!$BP$11:$BP$311)</f>
        <v>-2921.0337446065409</v>
      </c>
      <c r="BY15" s="13">
        <f>-SUMIF(RevReqDetR!$B$11:$B$311,BY$1,RevReqDetR!$BP$11:$BP$311)</f>
        <v>-2909.5589072276312</v>
      </c>
      <c r="BZ15" s="13">
        <f>-SUMIF(RevReqDetR!$B$11:$B$311,BZ$1,RevReqDetR!$BP$11:$BP$311)</f>
        <v>-2905.3471985145625</v>
      </c>
      <c r="CA15" s="13">
        <f>-SUMIF(RevReqDetR!$B$11:$B$311,CA$1,RevReqDetR!$BP$11:$BP$311)</f>
        <v>-2857.0784686769489</v>
      </c>
      <c r="CB15" s="13">
        <f>-SUMIF(RevReqDetR!$B$11:$B$311,CB$1,RevReqDetR!$BP$11:$BP$311)</f>
        <v>-2866.1905543664725</v>
      </c>
      <c r="CC15" s="13">
        <f>-SUMIF(RevReqDetR!$B$11:$B$311,CC$1,RevReqDetR!$BP$11:$BP$311)</f>
        <v>-2871.1373221828585</v>
      </c>
      <c r="CD15" s="13">
        <f>-SUMIF(RevReqDetR!$B$11:$B$311,CD$1,RevReqDetR!$BP$11:$BP$311)</f>
        <v>-2843.0374731674638</v>
      </c>
      <c r="CE15" s="13">
        <f>-SUMIF(RevReqDetR!$B$11:$B$311,CE$1,RevReqDetR!$BP$11:$BP$311)</f>
        <v>-2832.2290306958635</v>
      </c>
      <c r="CF15" s="13">
        <f>-SUMIF(RevReqDetR!$B$11:$B$311,CF$1,RevReqDetR!$BP$11:$BP$311)</f>
        <v>-2816.4058923714856</v>
      </c>
      <c r="CG15" s="13">
        <f>-SUMIF(RevReqDetR!$B$11:$B$311,CG$1,RevReqDetR!$BP$11:$BP$311)</f>
        <v>-2741.605375577778</v>
      </c>
      <c r="CH15" s="13">
        <f>-SUMIF(RevReqDetR!$B$11:$B$311,CH$1,RevReqDetR!$BP$11:$BP$311)</f>
        <v>-2718.1458165361114</v>
      </c>
      <c r="CI15" s="13">
        <f>-SUMIF(RevReqDetR!$B$11:$B$311,CI$1,RevReqDetR!$BP$11:$BP$311)</f>
        <v>-2694.7085457654784</v>
      </c>
      <c r="CJ15" s="13">
        <f>-SUMIF(RevReqDetR!$B$11:$B$311,CJ$1,RevReqDetR!$BP$11:$BP$311)</f>
        <v>-2603.7439880209331</v>
      </c>
      <c r="CK15" s="13">
        <f>-SUMIF(RevReqDetR!$B$11:$B$311,CK$1,RevReqDetR!$BP$11:$BP$311)</f>
        <v>-2589.8042687914262</v>
      </c>
      <c r="CL15" s="13">
        <f>-SUMIF(RevReqDetR!$B$11:$B$311,CL$1,RevReqDetR!$BP$11:$BP$311)</f>
        <v>-2582.7449583260945</v>
      </c>
      <c r="CM15" s="13">
        <f>-SUMIF(RevReqDetR!$B$11:$B$311,CM$1,RevReqDetR!$BP$11:$BP$311)</f>
        <v>-2532.214685961771</v>
      </c>
      <c r="CN15" s="13">
        <f>-SUMIF(RevReqDetR!$B$11:$B$311,CN$1,RevReqDetR!$BP$11:$BP$311)</f>
        <v>-2538.4739997360698</v>
      </c>
      <c r="CO15" s="13">
        <f>-SUMIF(RevReqDetR!$B$11:$B$311,CO$1,RevReqDetR!$BP$11:$BP$311)</f>
        <v>-2540.6188524411277</v>
      </c>
      <c r="CP15" s="13">
        <f>-SUMIF(RevReqDetR!$B$11:$B$311,CP$1,RevReqDetR!$BP$11:$BP$311)</f>
        <v>-2510.1712700316853</v>
      </c>
      <c r="CQ15" s="13">
        <f>-SUMIF(RevReqDetR!$B$11:$B$311,CQ$1,RevReqDetR!$BP$11:$BP$311)</f>
        <v>-2496.595342026651</v>
      </c>
      <c r="CR15" s="13">
        <f>-SUMIF(RevReqDetR!$B$11:$B$311,CR$1,RevReqDetR!$BP$11:$BP$311)</f>
        <v>-2478.1691710063706</v>
      </c>
      <c r="CS15" s="13">
        <f>-SUMIF(RevReqDetR!$B$11:$B$311,CS$1,RevReqDetR!$BP$11:$BP$311)</f>
        <v>-2401.2188614611091</v>
      </c>
      <c r="CT15" s="13">
        <f>-SUMIF(RevReqDetR!$B$11:$B$311,CT$1,RevReqDetR!$BP$11:$BP$311)</f>
        <v>-2375.0195970569134</v>
      </c>
      <c r="CU15" s="13">
        <f>-SUMIF(RevReqDetR!$B$11:$B$311,CU$1,RevReqDetR!$BP$11:$BP$311)</f>
        <v>-2348.8490743056068</v>
      </c>
      <c r="CV15" s="13">
        <f>-SUMIF(RevReqDetR!$B$11:$B$311,CV$1,RevReqDetR!$BP$11:$BP$311)</f>
        <v>-2255.9378548566838</v>
      </c>
      <c r="CW15" s="13">
        <f>-SUMIF(RevReqDetR!$B$11:$B$311,CW$1,RevReqDetR!$BP$11:$BP$311)</f>
        <v>-2239.0586998274371</v>
      </c>
      <c r="CX15" s="13">
        <f>-SUMIF(RevReqDetR!$B$11:$B$311,CX$1,RevReqDetR!$BP$11:$BP$311)</f>
        <v>-2229.2968755077159</v>
      </c>
      <c r="CY15" s="13">
        <f>-SUMIF(RevReqDetR!$B$11:$B$311,CY$1,RevReqDetR!$BP$11:$BP$311)</f>
        <v>-2176.3983052210829</v>
      </c>
      <c r="CZ15" s="13">
        <f>-SUMIF(RevReqDetR!$B$11:$B$311,CZ$1,RevReqDetR!$BP$11:$BP$311)</f>
        <v>-2179.715556032676</v>
      </c>
      <c r="DA15" s="13">
        <f>-SUMIF(RevReqDetR!$B$11:$B$311,DA$1,RevReqDetR!$BP$11:$BP$311)</f>
        <v>-2178.8341002440943</v>
      </c>
      <c r="DB15" s="13">
        <f>-SUMIF(RevReqDetR!$B$11:$B$311,DB$1,RevReqDetR!$BP$11:$BP$311)</f>
        <v>-2145.6893030510578</v>
      </c>
      <c r="DC15" s="13">
        <f>-SUMIF(RevReqDetR!$B$11:$B$311,DC$1,RevReqDetR!$BP$11:$BP$311)</f>
        <v>-2129.1850775223547</v>
      </c>
      <c r="DD15" s="13">
        <f>-SUMIF(RevReqDetR!$B$11:$B$311,DD$1,RevReqDetR!$BP$11:$BP$311)</f>
        <v>-2108.0324834405396</v>
      </c>
      <c r="DE15" s="13">
        <f>-SUMIF(RevReqDetR!$B$11:$B$311,DE$1,RevReqDetR!$BP$11:$BP$311)</f>
        <v>-2029.1508650073968</v>
      </c>
      <c r="DF15" s="13">
        <f>-SUMIF(RevReqDetR!$B$11:$B$311,DF$1,RevReqDetR!$BP$11:$BP$311)</f>
        <v>-2000.495977211541</v>
      </c>
      <c r="DG15" s="13">
        <f>-SUMIF(RevReqDetR!$B$11:$B$311,DG$1,RevReqDetR!$BP$11:$BP$311)</f>
        <v>-1972.1200944420686</v>
      </c>
      <c r="DH15" s="13">
        <f>-SUMIF(RevReqDetR!$B$11:$B$311,DH$1,RevReqDetR!$BP$11:$BP$311)</f>
        <v>-1878.1267443310319</v>
      </c>
      <c r="DI15" s="13">
        <f>-SUMIF(RevReqDetR!$B$11:$B$311,DI$1,RevReqDetR!$BP$11:$BP$311)</f>
        <v>-1859.0501400697467</v>
      </c>
      <c r="DJ15" s="13">
        <f>-SUMIF(RevReqDetR!$B$11:$B$311,DJ$1,RevReqDetR!$BP$11:$BP$311)</f>
        <v>-1846.7230914022314</v>
      </c>
      <c r="DK15" s="13">
        <f>-SUMIF(RevReqDetR!$B$11:$B$311,DK$1,RevReqDetR!$BP$11:$BP$311)</f>
        <v>-1792.4066942120216</v>
      </c>
      <c r="DL15" s="13">
        <f>-SUMIF(RevReqDetR!$B$11:$B$311,DL$1,RevReqDetR!$BP$11:$BP$311)</f>
        <v>-1792.6935216001502</v>
      </c>
      <c r="DM15" s="13">
        <f>-SUMIF(RevReqDetR!$B$11:$B$311,DM$1,RevReqDetR!$BP$11:$BP$311)</f>
        <v>-1789.0709051754748</v>
      </c>
      <c r="DN15" s="13">
        <f>-SUMIF(RevReqDetR!$B$11:$B$311,DN$1,RevReqDetR!$BP$11:$BP$311)</f>
        <v>-1754.1643358013791</v>
      </c>
      <c r="DO15" s="13">
        <f>-SUMIF(RevReqDetR!$B$11:$B$311,DO$1,RevReqDetR!$BP$11:$BP$311)</f>
        <v>-1735.2719866451</v>
      </c>
      <c r="DP15" s="13">
        <f>-SUMIF(RevReqDetR!$B$11:$B$311,DP$1,RevReqDetR!$BP$11:$BP$311)</f>
        <v>-1711.7913969827978</v>
      </c>
      <c r="DQ15" s="13">
        <f>-SUMIF(RevReqDetR!$B$11:$B$311,DQ$1,RevReqDetR!$BP$11:$BP$311)</f>
        <v>-1632.2027025671762</v>
      </c>
      <c r="DR15" s="13">
        <f>-SUMIF(RevReqDetR!$B$11:$B$311,DR$1,RevReqDetR!$BP$11:$BP$311)</f>
        <v>-1601.194633156917</v>
      </c>
      <c r="DS15" s="13">
        <f>-SUMIF(RevReqDetR!$B$11:$B$311,DS$1,RevReqDetR!$BP$11:$BP$311)</f>
        <v>-1570.1036818688435</v>
      </c>
      <c r="DT15" s="13">
        <f>-SUMIF(RevReqDetR!$B$11:$B$311,DT$1,RevReqDetR!$BP$11:$BP$311)</f>
        <v>-1475.0736389764681</v>
      </c>
      <c r="DU15" s="13">
        <f>-SUMIF(RevReqDetR!$B$11:$B$311,DU$1,RevReqDetR!$BP$11:$BP$311)</f>
        <v>-1452.8859251084966</v>
      </c>
      <c r="DV15" s="13">
        <f>-SUMIF(RevReqDetR!$B$11:$B$311,DV$1,RevReqDetR!$BP$11:$BP$311)</f>
        <v>-1437.4723136558105</v>
      </c>
      <c r="DW15" s="13">
        <f>-SUMIF(RevReqDetR!$B$11:$B$311,DW$1,RevReqDetR!$BP$11:$BP$311)</f>
        <v>-1381.1283176871366</v>
      </c>
      <c r="DX15" s="13">
        <f>-SUMIF(RevReqDetR!$B$11:$B$311,DX$1,RevReqDetR!$BP$11:$BP$311)</f>
        <v>-1378.0972071103413</v>
      </c>
      <c r="DY15" s="13">
        <f>-SUMIF(RevReqDetR!$B$11:$B$311,DY$1,RevReqDetR!$BP$11:$BP$311)</f>
        <v>-1371.2649198536699</v>
      </c>
      <c r="DZ15" s="13">
        <f>-SUMIF(RevReqDetR!$B$11:$B$311,DZ$1,RevReqDetR!$BP$11:$BP$311)</f>
        <v>-1334.3786132622361</v>
      </c>
      <c r="EA15" s="13">
        <f>-SUMIF(RevReqDetR!$B$11:$B$311,EA$1,RevReqDetR!$BP$11:$BP$311)</f>
        <v>-1313.2628569910346</v>
      </c>
      <c r="EB15" s="13">
        <f>-SUMIF(RevReqDetR!$B$11:$B$311,EB$1,RevReqDetR!$BP$11:$BP$311)</f>
        <v>-1287.8809438945323</v>
      </c>
      <c r="EC15" s="13">
        <f>-SUMIF(RevReqDetR!$B$11:$B$311,EC$1,RevReqDetR!$BP$11:$BP$311)</f>
        <v>-1209.3776417222973</v>
      </c>
      <c r="ED15" s="13">
        <f>-SUMIF(RevReqDetR!$B$11:$B$311,ED$1,RevReqDetR!$BP$11:$BP$311)</f>
        <v>-1177.6548566760268</v>
      </c>
      <c r="EE15" s="13">
        <f>-SUMIF(RevReqDetR!$B$11:$B$311,EE$1,RevReqDetR!$BP$11:$BP$311)</f>
        <v>-1146.1309556432159</v>
      </c>
      <c r="EF15" s="13">
        <f>-SUMIF(RevReqDetR!$B$11:$B$311,EF$1,RevReqDetR!$BP$11:$BP$311)</f>
        <v>-1054.8915301745465</v>
      </c>
      <c r="EG15" s="13">
        <f>-SUMIF(RevReqDetR!$B$11:$B$311,EG$1,RevReqDetR!$BP$11:$BP$311)</f>
        <v>-1031.9417142573211</v>
      </c>
      <c r="EH15" s="13">
        <f>-SUMIF(RevReqDetR!$B$11:$B$311,EH$1,RevReqDetR!$BP$11:$BP$311)</f>
        <v>-1015.6537412083381</v>
      </c>
      <c r="EI15" s="13">
        <f>-SUMIF(RevReqDetR!$B$11:$B$311,EI$1,RevReqDetR!$BP$11:$BP$311)</f>
        <v>-961.97059682785221</v>
      </c>
      <c r="EJ15" s="13">
        <f>-SUMIF(RevReqDetR!$B$11:$B$311,EJ$1,RevReqDetR!$BP$11:$BP$311)</f>
        <v>-957.08368752398667</v>
      </c>
      <c r="EK15" s="13">
        <f>-SUMIF(RevReqDetR!$B$11:$B$311,EK$1,RevReqDetR!$BP$11:$BP$311)</f>
        <v>-948.75936080409917</v>
      </c>
      <c r="EL15" s="13">
        <f>-SUMIF(RevReqDetR!$B$11:$B$311,EL$1,RevReqDetR!$BP$11:$BP$311)</f>
        <v>-913.85565989564702</v>
      </c>
      <c r="EM15" s="13">
        <f>-SUMIF(RevReqDetR!$B$11:$B$311,EM$1,RevReqDetR!$BP$11:$BP$311)</f>
        <v>-892.76728641830698</v>
      </c>
      <c r="EN15" s="13">
        <f>-SUMIF(RevReqDetR!$B$11:$B$311,EN$1,RevReqDetR!$BP$11:$BP$311)</f>
        <v>-868.68844508659515</v>
      </c>
      <c r="EO15" s="13">
        <f>-SUMIF(RevReqDetR!$B$11:$B$311,EO$1,RevReqDetR!$BP$11:$BP$311)</f>
        <v>-798.70523269316425</v>
      </c>
      <c r="EP15" s="13">
        <f>-SUMIF(RevReqDetR!$B$11:$B$311,EP$1,RevReqDetR!$BP$11:$BP$311)</f>
        <v>-769.1182640193241</v>
      </c>
      <c r="EQ15" s="13">
        <f>-SUMIF(RevReqDetR!$B$11:$B$311,EQ$1,RevReqDetR!$BP$11:$BP$311)</f>
        <v>-743.87099941685108</v>
      </c>
      <c r="ER15" s="13">
        <f>-SUMIF(RevReqDetR!$B$11:$B$311,ER$1,RevReqDetR!$BP$11:$BP$311)</f>
        <v>-672.09362062328103</v>
      </c>
      <c r="ES15" s="13">
        <f>-SUMIF(RevReqDetR!$B$11:$B$311,ES$1,RevReqDetR!$BP$11:$BP$311)</f>
        <v>-657.35427917467212</v>
      </c>
      <c r="ET15" s="13">
        <f>-SUMIF(RevReqDetR!$B$11:$B$311,ET$1,RevReqDetR!$BP$11:$BP$311)</f>
        <v>-646.52154290313308</v>
      </c>
      <c r="EU15" s="13">
        <f>-SUMIF(RevReqDetR!$B$11:$B$311,EU$1,RevReqDetR!$BP$11:$BP$311)</f>
        <v>-610.88057760858317</v>
      </c>
      <c r="EV15" s="13">
        <f>-SUMIF(RevReqDetR!$B$11:$B$311,EV$1,RevReqDetR!$BP$11:$BP$311)</f>
        <v>-607.420542194463</v>
      </c>
      <c r="EW15" s="13">
        <f>-SUMIF(RevReqDetR!$B$11:$B$311,EW$1,RevReqDetR!$BP$11:$BP$311)</f>
        <v>-601.82664426714905</v>
      </c>
      <c r="EX15" s="13">
        <f>-SUMIF(RevReqDetR!$B$11:$B$311,EX$1,RevReqDetR!$BP$11:$BP$311)</f>
        <v>-578.89765495527001</v>
      </c>
      <c r="EY15" s="13">
        <f>-SUMIF(RevReqDetR!$B$11:$B$311,EY$1,RevReqDetR!$BP$11:$BP$311)</f>
        <v>-564.85255730020799</v>
      </c>
      <c r="EZ15" s="13">
        <f>-SUMIF(RevReqDetR!$B$11:$B$311,EZ$1,RevReqDetR!$BP$11:$BP$311)</f>
        <v>-548.64733988459113</v>
      </c>
      <c r="FA15" s="13">
        <f>-SUMIF(RevReqDetR!$B$11:$B$311,FA$1,RevReqDetR!$BP$11:$BP$311)</f>
        <v>-504.05671863080397</v>
      </c>
      <c r="FB15" s="13">
        <f>-SUMIF(RevReqDetR!$B$11:$B$311,FB$1,RevReqDetR!$BP$11:$BP$311)</f>
        <v>-486.6881996337811</v>
      </c>
      <c r="FC15" s="13">
        <f>-SUMIF(RevReqDetR!$B$11:$B$311,FC$1,RevReqDetR!$BP$11:$BP$311)</f>
        <v>-469.53381199666501</v>
      </c>
      <c r="FD15" s="13">
        <f>-SUMIF(RevReqDetR!$B$11:$B$311,FD$1,RevReqDetR!$BP$11:$BP$311)</f>
        <v>-422.05532020744499</v>
      </c>
      <c r="FE15" s="13">
        <f>-SUMIF(RevReqDetR!$B$11:$B$311,FE$1,RevReqDetR!$BP$11:$BP$311)</f>
        <v>-409.39314632821197</v>
      </c>
      <c r="FF15" s="13">
        <f>-SUMIF(RevReqDetR!$B$11:$B$311,FF$1,RevReqDetR!$BP$11:$BP$311)</f>
        <v>-399.62508915491406</v>
      </c>
      <c r="FG15" s="13">
        <f>-SUMIF(RevReqDetR!$B$11:$B$311,FG$1,RevReqDetR!$BP$11:$BP$311)</f>
        <v>-370.86386304954902</v>
      </c>
      <c r="FH15" s="13">
        <f>-SUMIF(RevReqDetR!$B$11:$B$311,FH$1,RevReqDetR!$BP$11:$BP$311)</f>
        <v>-366.75957770904006</v>
      </c>
      <c r="FI15" s="13">
        <f>-SUMIF(RevReqDetR!$B$11:$B$311,FI$1,RevReqDetR!$BP$11:$BP$311)</f>
        <v>-360.84500183560203</v>
      </c>
      <c r="FJ15" s="13">
        <f>-SUMIF(RevReqDetR!$B$11:$B$311,FJ$1,RevReqDetR!$BP$11:$BP$311)</f>
        <v>-340.56523364229298</v>
      </c>
      <c r="FK15" s="13">
        <f>-SUMIF(RevReqDetR!$B$11:$B$311,FK$1,RevReqDetR!$BP$11:$BP$311)</f>
        <v>-328.01961215404498</v>
      </c>
      <c r="FL15" s="13">
        <f>-SUMIF(RevReqDetR!$B$11:$B$311,FL$1,RevReqDetR!$BP$11:$BP$311)</f>
        <v>-313.42969033267502</v>
      </c>
      <c r="FM15" s="13">
        <f>-SUMIF(RevReqDetR!$B$11:$B$311,FM$1,RevReqDetR!$BP$11:$BP$311)</f>
        <v>-273.67585986917703</v>
      </c>
      <c r="FN15" s="13">
        <f>-SUMIF(RevReqDetR!$B$11:$B$311,FN$1,RevReqDetR!$BP$11:$BP$311)</f>
        <v>-255.84969728705107</v>
      </c>
      <c r="FO15" s="13">
        <f>-SUMIF(RevReqDetR!$B$11:$B$311,FO$1,RevReqDetR!$BP$11:$BP$311)</f>
        <v>-238.46691479799895</v>
      </c>
      <c r="FP15" s="13">
        <f>-SUMIF(RevReqDetR!$B$11:$B$311,FP$1,RevReqDetR!$BP$11:$BP$311)</f>
        <v>-194.91609875726101</v>
      </c>
      <c r="FQ15" s="13">
        <f>-SUMIF(RevReqDetR!$B$11:$B$311,FQ$1,RevReqDetR!$BP$11:$BP$311)</f>
        <v>-183.097381087461</v>
      </c>
      <c r="FR15" s="13">
        <f>-SUMIF(RevReqDetR!$B$11:$B$311,FR$1,RevReqDetR!$BP$11:$BP$311)</f>
        <v>-173.80168536477598</v>
      </c>
      <c r="FS15" s="13">
        <f>-SUMIF(RevReqDetR!$B$11:$B$311,FS$1,RevReqDetR!$BP$11:$BP$311)</f>
        <v>-148.82718707566201</v>
      </c>
      <c r="FT15" s="13">
        <f>-SUMIF(RevReqDetR!$B$11:$B$311,FT$1,RevReqDetR!$BP$11:$BP$311)</f>
        <v>-144.20859143811302</v>
      </c>
      <c r="FU15" s="13">
        <f>-SUMIF(RevReqDetR!$B$11:$B$311,FU$1,RevReqDetR!$BP$11:$BP$311)</f>
        <v>-138.08864620874101</v>
      </c>
      <c r="FV15" s="13">
        <f>-SUMIF(RevReqDetR!$B$11:$B$311,FV$1,RevReqDetR!$BP$11:$BP$311)</f>
        <v>-120.40275878779501</v>
      </c>
      <c r="FW15" s="13">
        <f>-SUMIF(RevReqDetR!$B$11:$B$311,FW$1,RevReqDetR!$BP$11:$BP$311)</f>
        <v>-108.60711082618799</v>
      </c>
      <c r="FX15" s="13">
        <f>-SUMIF(RevReqDetR!$B$11:$B$311,FX$1,RevReqDetR!$BP$11:$BP$311)</f>
        <v>-94.957022463861009</v>
      </c>
      <c r="FY15" s="13">
        <f>-SUMIF(RevReqDetR!$B$11:$B$311,FY$1,RevReqDetR!$BP$11:$BP$311)</f>
        <v>-62.635680524262007</v>
      </c>
      <c r="FZ15" s="13">
        <f>-SUMIF(RevReqDetR!$B$11:$B$311,FZ$1,RevReqDetR!$BP$11:$BP$311)</f>
        <v>-50.861024830547997</v>
      </c>
      <c r="GA15" s="13">
        <f>-SUMIF(RevReqDetR!$B$11:$B$311,GA$1,RevReqDetR!$BP$11:$BP$311)</f>
        <v>-48.084684607344002</v>
      </c>
      <c r="GB15" s="13">
        <f>-SUMIF(RevReqDetR!$B$11:$B$311,GB$1,RevReqDetR!$BP$11:$BP$311)</f>
        <v>-30.649867032870002</v>
      </c>
      <c r="GC15" s="13">
        <f>-SUMIF(RevReqDetR!$B$11:$B$311,GC$1,RevReqDetR!$BP$11:$BP$311)</f>
        <v>-28.432047166998</v>
      </c>
      <c r="GD15" s="13">
        <f>-SUMIF(RevReqDetR!$B$11:$B$311,GD$1,RevReqDetR!$BP$11:$BP$311)</f>
        <v>-26.625721348980004</v>
      </c>
      <c r="GE15" s="13">
        <f>-SUMIF(RevReqDetR!$B$11:$B$311,GE$1,RevReqDetR!$BP$11:$BP$311)</f>
        <v>-5.0145397784190004</v>
      </c>
      <c r="GF15" s="13">
        <f>-SUMIF(RevReqDetR!$B$11:$B$311,GF$1,RevReqDetR!$BP$11:$BP$311)</f>
        <v>-4.5297983816489999</v>
      </c>
      <c r="GG15" s="13">
        <f>-SUMIF(RevReqDetR!$B$11:$B$311,GG$1,RevReqDetR!$BP$11:$BP$311)</f>
        <v>-3.918879653181</v>
      </c>
      <c r="GH15" s="13">
        <f>-SUMIF(RevReqDetR!$B$11:$B$311,GH$1,RevReqDetR!$BP$11:$BP$311)</f>
        <v>-2.2108748231459998</v>
      </c>
      <c r="GI15" s="13">
        <f>-SUMIF(RevReqDetR!$B$11:$B$311,GI$1,RevReqDetR!$BP$11:$BP$311)</f>
        <v>-1.0613589225</v>
      </c>
      <c r="GJ15" s="13">
        <f>-SUMIF(RevReqDetR!$B$11:$B$311,GJ$1,RevReqDetR!$BP$11:$BP$311)</f>
        <v>-1.0155487005000001</v>
      </c>
      <c r="GK15" s="13">
        <f>-SUMIF(RevReqDetR!$B$11:$B$311,GK$1,RevReqDetR!$BP$11:$BP$311)</f>
        <v>0</v>
      </c>
      <c r="GL15" s="13">
        <f>-SUMIF(RevReqDetR!$B$11:$B$311,GL$1,RevReqDetR!$BP$11:$BP$311)</f>
        <v>0</v>
      </c>
      <c r="GM15" s="13">
        <f>-SUMIF(RevReqDetR!$B$11:$B$311,GM$1,RevReqDetR!$BP$11:$BP$311)</f>
        <v>0</v>
      </c>
      <c r="GN15" s="13">
        <f>-SUMIF(RevReqDetR!$B$11:$B$311,GN$1,RevReqDetR!$BP$11:$BP$311)</f>
        <v>0</v>
      </c>
      <c r="GO15" s="13">
        <f>-SUMIF(RevReqDetR!$B$11:$B$311,GO$1,RevReqDetR!$BP$11:$BP$311)</f>
        <v>0</v>
      </c>
      <c r="GP15" s="13">
        <f>-SUMIF(RevReqDetR!$B$11:$B$311,GP$1,RevReqDetR!$BP$11:$BP$311)</f>
        <v>0</v>
      </c>
      <c r="GQ15" s="13">
        <f>-SUMIF(RevReqDetR!$B$11:$B$311,GQ$1,RevReqDetR!$BP$11:$BP$311)</f>
        <v>0</v>
      </c>
      <c r="GR15" s="13">
        <f>-SUMIF(RevReqDetR!$B$11:$B$311,GR$1,RevReqDetR!$BP$11:$BP$311)</f>
        <v>0</v>
      </c>
      <c r="GS15" s="13">
        <f>-SUMIF(RevReqDetR!$B$11:$B$311,GS$1,RevReqDetR!$BP$11:$BP$311)</f>
        <v>0</v>
      </c>
      <c r="GT15" s="13">
        <f>-SUMIF(RevReqDetR!$B$11:$B$311,GT$1,RevReqDetR!$BP$11:$BP$311)</f>
        <v>0</v>
      </c>
      <c r="GU15" s="13">
        <f>-SUMIF(RevReqDetR!$B$11:$B$311,GU$1,RevReqDetR!$BP$11:$BP$311)</f>
        <v>0</v>
      </c>
      <c r="GV15" s="13">
        <f>-SUMIF(RevReqDetR!$B$11:$B$311,GV$1,RevReqDetR!$BP$11:$BP$311)</f>
        <v>0</v>
      </c>
      <c r="GW15" s="13">
        <f>-SUMIF(RevReqDetR!$B$11:$B$311,GW$1,RevReqDetR!$BP$11:$BP$311)</f>
        <v>0</v>
      </c>
      <c r="GX15" s="13">
        <f>-SUMIF(RevReqDetR!$B$11:$B$311,GX$1,RevReqDetR!$BP$11:$BP$311)</f>
        <v>0</v>
      </c>
      <c r="GY15" s="13">
        <f>-SUMIF(RevReqDetR!$B$11:$B$311,GY$1,RevReqDetR!$BP$11:$BP$311)</f>
        <v>0</v>
      </c>
      <c r="GZ15" s="13">
        <f>-SUMIF(RevReqDetR!$B$11:$B$311,GZ$1,RevReqDetR!$BP$11:$BP$311)</f>
        <v>0</v>
      </c>
      <c r="HA15" s="13">
        <f>-SUMIF(RevReqDetR!$B$11:$B$311,HA$1,RevReqDetR!$BP$11:$BP$311)</f>
        <v>0</v>
      </c>
      <c r="HB15" s="13">
        <f>-SUMIF(RevReqDetR!$B$11:$B$311,HB$1,RevReqDetR!$BP$11:$BP$311)</f>
        <v>0</v>
      </c>
      <c r="HC15" s="13">
        <f>-SUMIF(RevReqDetR!$B$11:$B$311,HC$1,RevReqDetR!$BP$11:$BP$311)</f>
        <v>0</v>
      </c>
      <c r="HD15" s="13">
        <f>-SUMIF(RevReqDetR!$B$11:$B$311,HD$1,RevReqDetR!$BP$11:$BP$311)</f>
        <v>0</v>
      </c>
      <c r="HE15" s="13">
        <f>-SUMIF(RevReqDetR!$B$11:$B$311,HE$1,RevReqDetR!$BP$11:$BP$311)</f>
        <v>0</v>
      </c>
      <c r="HF15" s="13">
        <f>-SUMIF(RevReqDetR!$B$11:$B$311,HF$1,RevReqDetR!$BP$11:$BP$311)</f>
        <v>0</v>
      </c>
      <c r="HG15" s="13">
        <f>-SUMIF(RevReqDetR!$B$11:$B$311,HG$1,RevReqDetR!$BP$11:$BP$311)</f>
        <v>0</v>
      </c>
      <c r="HH15" s="13">
        <f>-SUMIF(RevReqDetR!$B$11:$B$311,HH$1,RevReqDetR!$BP$11:$BP$311)</f>
        <v>0</v>
      </c>
      <c r="HI15" s="13">
        <f>-SUMIF(RevReqDetR!$B$11:$B$311,HI$1,RevReqDetR!$BP$11:$BP$311)</f>
        <v>0</v>
      </c>
      <c r="HJ15" s="13">
        <f>-SUMIF(RevReqDetR!$B$11:$B$311,HJ$1,RevReqDetR!$BP$11:$BP$311)</f>
        <v>0</v>
      </c>
      <c r="HK15" s="13">
        <f>-SUMIF(RevReqDetR!$B$11:$B$311,HK$1,RevReqDetR!$BP$11:$BP$311)</f>
        <v>0</v>
      </c>
      <c r="HL15" s="13">
        <f>-SUMIF(RevReqDetR!$B$11:$B$311,HL$1,RevReqDetR!$BP$11:$BP$311)</f>
        <v>0</v>
      </c>
      <c r="HM15" s="13">
        <f>-SUMIF(RevReqDetR!$B$11:$B$311,HM$1,RevReqDetR!$BP$11:$BP$311)</f>
        <v>0</v>
      </c>
      <c r="HN15" s="13">
        <f>-SUMIF(RevReqDetR!$B$11:$B$311,HN$1,RevReqDetR!$BP$11:$BP$311)</f>
        <v>0</v>
      </c>
      <c r="HO15" s="13">
        <f>-SUMIF(RevReqDetR!$B$11:$B$311,HO$1,RevReqDetR!$BP$11:$BP$311)</f>
        <v>0</v>
      </c>
      <c r="HP15" s="13">
        <f>-SUMIF(RevReqDetR!$B$11:$B$311,HP$1,RevReqDetR!$BP$11:$BP$311)</f>
        <v>0</v>
      </c>
      <c r="HQ15" s="13">
        <f>-SUMIF(RevReqDetR!$B$11:$B$311,HQ$1,RevReqDetR!$BP$11:$BP$311)</f>
        <v>0</v>
      </c>
      <c r="HR15" s="13">
        <f>-SUMIF(RevReqDetR!$B$11:$B$311,HR$1,RevReqDetR!$BP$11:$BP$311)</f>
        <v>0</v>
      </c>
      <c r="HS15" s="13">
        <f>-SUMIF(RevReqDetR!$B$11:$B$311,HS$1,RevReqDetR!$BP$11:$BP$311)</f>
        <v>0</v>
      </c>
      <c r="HT15" s="13">
        <f>-SUMIF(RevReqDetR!$B$11:$B$311,HT$1,RevReqDetR!$BP$11:$BP$311)</f>
        <v>0</v>
      </c>
      <c r="HU15" s="13">
        <f>-SUMIF(RevReqDetR!$B$11:$B$311,HU$1,RevReqDetR!$BP$11:$BP$311)</f>
        <v>0</v>
      </c>
      <c r="HV15" s="13">
        <f>-SUMIF(RevReqDetR!$B$11:$B$311,HV$1,RevReqDetR!$BP$11:$BP$311)</f>
        <v>0</v>
      </c>
      <c r="HW15" s="13">
        <f>-SUMIF(RevReqDetR!$B$11:$B$311,HW$1,RevReqDetR!$BP$11:$BP$311)</f>
        <v>0</v>
      </c>
      <c r="HX15" s="62"/>
      <c r="HY15" s="62">
        <f t="shared" si="5"/>
        <v>0</v>
      </c>
      <c r="HZ15" s="62">
        <f t="shared" si="5"/>
        <v>0</v>
      </c>
      <c r="IA15" s="62">
        <f t="shared" si="5"/>
        <v>-42009.274778199222</v>
      </c>
      <c r="IB15" s="62">
        <f t="shared" si="5"/>
        <v>-46320.68050166277</v>
      </c>
      <c r="IC15" s="62">
        <f t="shared" si="5"/>
        <v>-43225.49720537856</v>
      </c>
      <c r="ID15" s="62">
        <f t="shared" si="5"/>
        <v>-40300.167303045426</v>
      </c>
      <c r="IE15" s="62">
        <f t="shared" si="5"/>
        <v>-37020.717627111917</v>
      </c>
      <c r="IF15" s="62">
        <f t="shared" si="5"/>
        <v>-33339.433934667388</v>
      </c>
      <c r="IG15" s="62">
        <f t="shared" si="5"/>
        <v>-29299.072367037523</v>
      </c>
      <c r="IH15" s="62">
        <f t="shared" si="5"/>
        <v>-24886.095522081301</v>
      </c>
      <c r="II15" s="62">
        <f t="shared" si="6"/>
        <v>-20153.582513497058</v>
      </c>
      <c r="IJ15" s="62">
        <f t="shared" si="6"/>
        <v>-15123.481870928168</v>
      </c>
      <c r="IK15" s="62">
        <f t="shared" si="6"/>
        <v>-10199.921173692117</v>
      </c>
      <c r="IL15" s="62">
        <f t="shared" si="6"/>
        <v>-6450.7740559103058</v>
      </c>
      <c r="IM15" s="62">
        <f t="shared" si="6"/>
        <v>-3626.1140196770675</v>
      </c>
      <c r="IN15" s="62">
        <f t="shared" si="6"/>
        <v>-1149.5563063271582</v>
      </c>
      <c r="IO15" s="62">
        <f t="shared" si="6"/>
        <v>-44.376721608375</v>
      </c>
      <c r="IP15" s="62">
        <f t="shared" si="6"/>
        <v>0</v>
      </c>
      <c r="IQ15" s="62">
        <f t="shared" si="6"/>
        <v>0</v>
      </c>
      <c r="IR15" s="62">
        <f t="shared" si="6"/>
        <v>0</v>
      </c>
    </row>
    <row r="16" spans="1:252" ht="18" customHeight="1" x14ac:dyDescent="0.35">
      <c r="B16" s="19" t="s">
        <v>50</v>
      </c>
      <c r="D16" s="66">
        <f t="shared" ref="D16:BO16" si="23">D14+D15</f>
        <v>112382.68253258635</v>
      </c>
      <c r="E16" s="66">
        <f t="shared" si="23"/>
        <v>141034.763717875</v>
      </c>
      <c r="F16" s="66">
        <f t="shared" si="23"/>
        <v>243495.1227941493</v>
      </c>
      <c r="G16" s="66">
        <f t="shared" si="23"/>
        <v>228115.96577716069</v>
      </c>
      <c r="H16" s="66">
        <f t="shared" si="23"/>
        <v>261959.18367190246</v>
      </c>
      <c r="I16" s="66">
        <f t="shared" si="23"/>
        <v>265187.78776310897</v>
      </c>
      <c r="J16" s="66">
        <f t="shared" si="23"/>
        <v>287820.85717247997</v>
      </c>
      <c r="K16" s="66">
        <f t="shared" si="23"/>
        <v>292554.35139239283</v>
      </c>
      <c r="L16" s="66">
        <f t="shared" si="23"/>
        <v>314748.4459153366</v>
      </c>
      <c r="M16" s="66">
        <f t="shared" si="23"/>
        <v>308870.29091214854</v>
      </c>
      <c r="N16" s="66">
        <f t="shared" si="23"/>
        <v>302713.09588226007</v>
      </c>
      <c r="O16" s="66">
        <f t="shared" si="23"/>
        <v>316812.90457759297</v>
      </c>
      <c r="P16" s="66">
        <f t="shared" si="23"/>
        <v>290731.90964946867</v>
      </c>
      <c r="Q16" s="66">
        <f t="shared" si="23"/>
        <v>319390.2962308462</v>
      </c>
      <c r="R16" s="66">
        <f t="shared" si="23"/>
        <v>364838.43143335776</v>
      </c>
      <c r="S16" s="66">
        <f t="shared" si="23"/>
        <v>228886.87194118346</v>
      </c>
      <c r="T16" s="66">
        <f t="shared" si="23"/>
        <v>292335.7144280083</v>
      </c>
      <c r="U16" s="66">
        <f t="shared" si="23"/>
        <v>278390.86036762182</v>
      </c>
      <c r="V16" s="66">
        <f t="shared" si="23"/>
        <v>284636.88942280231</v>
      </c>
      <c r="W16" s="66">
        <f t="shared" si="23"/>
        <v>274348.32629061467</v>
      </c>
      <c r="X16" s="66">
        <f t="shared" si="23"/>
        <v>282331.45507788146</v>
      </c>
      <c r="Y16" s="66">
        <f t="shared" si="23"/>
        <v>276324.50121863076</v>
      </c>
      <c r="Z16" s="66">
        <f t="shared" si="23"/>
        <v>271982.58717967081</v>
      </c>
      <c r="AA16" s="66">
        <f t="shared" si="23"/>
        <v>295716.6855284957</v>
      </c>
      <c r="AB16" s="66">
        <f t="shared" si="23"/>
        <v>283538.41474381252</v>
      </c>
      <c r="AC16" s="66">
        <f t="shared" si="23"/>
        <v>284033.39755206555</v>
      </c>
      <c r="AD16" s="66">
        <f t="shared" si="23"/>
        <v>294113.84464867809</v>
      </c>
      <c r="AE16" s="66">
        <f t="shared" si="23"/>
        <v>276460.47098336433</v>
      </c>
      <c r="AF16" s="66">
        <f t="shared" si="23"/>
        <v>288914.72287473443</v>
      </c>
      <c r="AG16" s="66">
        <f t="shared" si="23"/>
        <v>280895.52369835397</v>
      </c>
      <c r="AH16" s="66">
        <f t="shared" si="23"/>
        <v>289604.58289695391</v>
      </c>
      <c r="AI16" s="66">
        <f t="shared" si="23"/>
        <v>275509.51810772676</v>
      </c>
      <c r="AJ16" s="66">
        <f t="shared" si="23"/>
        <v>283384.7622598008</v>
      </c>
      <c r="AK16" s="66">
        <f t="shared" si="23"/>
        <v>278913.08202006988</v>
      </c>
      <c r="AL16" s="66">
        <f t="shared" si="23"/>
        <v>270504.96515994502</v>
      </c>
      <c r="AM16" s="66">
        <f t="shared" si="23"/>
        <v>277845.58654751437</v>
      </c>
      <c r="AN16" s="66">
        <f t="shared" si="23"/>
        <v>261678.10002142619</v>
      </c>
      <c r="AO16" s="66">
        <f t="shared" si="23"/>
        <v>271549.06722484541</v>
      </c>
      <c r="AP16" s="66">
        <f t="shared" si="23"/>
        <v>273071.54673437082</v>
      </c>
      <c r="AQ16" s="66">
        <f t="shared" si="23"/>
        <v>247738.6520233005</v>
      </c>
      <c r="AR16" s="66">
        <f t="shared" si="23"/>
        <v>274464.59503950685</v>
      </c>
      <c r="AS16" s="66">
        <f t="shared" si="23"/>
        <v>261804.12460874318</v>
      </c>
      <c r="AT16" s="66">
        <f t="shared" si="23"/>
        <v>268966.54118005349</v>
      </c>
      <c r="AU16" s="66">
        <f t="shared" si="23"/>
        <v>258418.87623623657</v>
      </c>
      <c r="AV16" s="66">
        <f t="shared" si="23"/>
        <v>265049.33036492503</v>
      </c>
      <c r="AW16" s="66">
        <f t="shared" si="23"/>
        <v>261080.98192272661</v>
      </c>
      <c r="AX16" s="66">
        <f t="shared" si="23"/>
        <v>251876.64206986915</v>
      </c>
      <c r="AY16" s="66">
        <f t="shared" si="23"/>
        <v>258329.6671256313</v>
      </c>
      <c r="AZ16" s="66">
        <f t="shared" si="23"/>
        <v>244769.19218243373</v>
      </c>
      <c r="BA16" s="66">
        <f t="shared" si="23"/>
        <v>251166.6555429376</v>
      </c>
      <c r="BB16" s="66">
        <f t="shared" si="23"/>
        <v>250517.9430455176</v>
      </c>
      <c r="BC16" s="66">
        <f t="shared" si="23"/>
        <v>227359.08479485687</v>
      </c>
      <c r="BD16" s="66">
        <f t="shared" si="23"/>
        <v>253051.84000368713</v>
      </c>
      <c r="BE16" s="66">
        <f t="shared" si="23"/>
        <v>247667.21473552627</v>
      </c>
      <c r="BF16" s="66">
        <f t="shared" si="23"/>
        <v>248097.39616948218</v>
      </c>
      <c r="BG16" s="66">
        <f t="shared" si="23"/>
        <v>247553.63916188412</v>
      </c>
      <c r="BH16" s="66">
        <f t="shared" si="23"/>
        <v>246741.48932257458</v>
      </c>
      <c r="BI16" s="66">
        <f t="shared" si="23"/>
        <v>241282.216288967</v>
      </c>
      <c r="BJ16" s="66">
        <f t="shared" si="23"/>
        <v>239806.71818614355</v>
      </c>
      <c r="BK16" s="66">
        <f t="shared" si="23"/>
        <v>238407.7937993136</v>
      </c>
      <c r="BL16" s="66">
        <f t="shared" si="23"/>
        <v>232184.80775073092</v>
      </c>
      <c r="BM16" s="66">
        <f t="shared" si="23"/>
        <v>231626.59754629302</v>
      </c>
      <c r="BN16" s="66">
        <f t="shared" si="23"/>
        <v>231306.76740451323</v>
      </c>
      <c r="BO16" s="66">
        <f t="shared" si="23"/>
        <v>227980.33126759852</v>
      </c>
      <c r="BP16" s="66">
        <f t="shared" ref="BP16:EA16" si="24">BP14+BP15</f>
        <v>228928.03378144911</v>
      </c>
      <c r="BQ16" s="66">
        <f t="shared" si="24"/>
        <v>229320.38539822822</v>
      </c>
      <c r="BR16" s="66">
        <f t="shared" si="24"/>
        <v>227636.48578273316</v>
      </c>
      <c r="BS16" s="66">
        <f t="shared" si="24"/>
        <v>226961.69957859616</v>
      </c>
      <c r="BT16" s="66">
        <f t="shared" si="24"/>
        <v>225984.93115516004</v>
      </c>
      <c r="BU16" s="66">
        <f t="shared" si="24"/>
        <v>220847.02803190562</v>
      </c>
      <c r="BV16" s="66">
        <f t="shared" si="24"/>
        <v>219207.99582712736</v>
      </c>
      <c r="BW16" s="66">
        <f t="shared" si="24"/>
        <v>217658.25526368438</v>
      </c>
      <c r="BX16" s="66">
        <f t="shared" si="24"/>
        <v>211285.12648531827</v>
      </c>
      <c r="BY16" s="66">
        <f t="shared" si="24"/>
        <v>210552.17587041092</v>
      </c>
      <c r="BZ16" s="66">
        <f t="shared" si="24"/>
        <v>210073.75513681164</v>
      </c>
      <c r="CA16" s="66">
        <f t="shared" si="24"/>
        <v>206610.78001809906</v>
      </c>
      <c r="CB16" s="66">
        <f t="shared" si="24"/>
        <v>207356.4438094873</v>
      </c>
      <c r="CC16" s="66">
        <f t="shared" si="24"/>
        <v>207554.19349844183</v>
      </c>
      <c r="CD16" s="66">
        <f t="shared" si="24"/>
        <v>205697.57703309253</v>
      </c>
      <c r="CE16" s="66">
        <f t="shared" si="24"/>
        <v>204855.8816783824</v>
      </c>
      <c r="CF16" s="66">
        <f t="shared" si="24"/>
        <v>203696.34987084649</v>
      </c>
      <c r="CG16" s="66">
        <f t="shared" si="24"/>
        <v>198403.04235617336</v>
      </c>
      <c r="CH16" s="66">
        <f t="shared" si="24"/>
        <v>196591.92855232643</v>
      </c>
      <c r="CI16" s="66">
        <f t="shared" si="24"/>
        <v>194858.45843434142</v>
      </c>
      <c r="CJ16" s="66">
        <f t="shared" si="24"/>
        <v>188337.91332639146</v>
      </c>
      <c r="CK16" s="66">
        <f t="shared" si="24"/>
        <v>187426.30693101304</v>
      </c>
      <c r="CL16" s="66">
        <f t="shared" si="24"/>
        <v>186742.72950186193</v>
      </c>
      <c r="CM16" s="66">
        <f t="shared" si="24"/>
        <v>183085.33044992539</v>
      </c>
      <c r="CN16" s="66">
        <f t="shared" si="24"/>
        <v>183654.91086079917</v>
      </c>
      <c r="CO16" s="66">
        <f t="shared" si="24"/>
        <v>183651.23917402286</v>
      </c>
      <c r="CP16" s="66">
        <f t="shared" si="24"/>
        <v>181623.46780422682</v>
      </c>
      <c r="CQ16" s="66">
        <f t="shared" si="24"/>
        <v>180582.07163784298</v>
      </c>
      <c r="CR16" s="66">
        <f t="shared" si="24"/>
        <v>179234.60671433655</v>
      </c>
      <c r="CS16" s="66">
        <f t="shared" si="24"/>
        <v>173784.8443703909</v>
      </c>
      <c r="CT16" s="66">
        <f t="shared" si="24"/>
        <v>171776.47305402358</v>
      </c>
      <c r="CU16" s="66">
        <f t="shared" si="24"/>
        <v>169845.11983216924</v>
      </c>
      <c r="CV16" s="66">
        <f t="shared" si="24"/>
        <v>163184.08862382144</v>
      </c>
      <c r="CW16" s="66">
        <f t="shared" si="24"/>
        <v>162058.34541331974</v>
      </c>
      <c r="CX16" s="66">
        <f t="shared" si="24"/>
        <v>161181.47398448433</v>
      </c>
      <c r="CY16" s="66">
        <f t="shared" si="24"/>
        <v>157352.30768372767</v>
      </c>
      <c r="CZ16" s="66">
        <f t="shared" si="24"/>
        <v>157708.18770419655</v>
      </c>
      <c r="DA16" s="66">
        <f t="shared" si="24"/>
        <v>157487.48529327344</v>
      </c>
      <c r="DB16" s="66">
        <f t="shared" si="24"/>
        <v>155262.77751522712</v>
      </c>
      <c r="DC16" s="66">
        <f t="shared" si="24"/>
        <v>154009.88434772333</v>
      </c>
      <c r="DD16" s="66">
        <f t="shared" si="24"/>
        <v>152465.28666231775</v>
      </c>
      <c r="DE16" s="66">
        <f t="shared" si="24"/>
        <v>146874.17858198649</v>
      </c>
      <c r="DF16" s="66">
        <f t="shared" si="24"/>
        <v>144689.63949906226</v>
      </c>
      <c r="DG16" s="66">
        <f t="shared" si="24"/>
        <v>142599.85588967145</v>
      </c>
      <c r="DH16" s="66">
        <f t="shared" si="24"/>
        <v>135858.88017919954</v>
      </c>
      <c r="DI16" s="66">
        <f t="shared" si="24"/>
        <v>134572.02742104133</v>
      </c>
      <c r="DJ16" s="66">
        <f t="shared" si="24"/>
        <v>133514.32398818206</v>
      </c>
      <c r="DK16" s="66">
        <f t="shared" si="24"/>
        <v>129583.03692434766</v>
      </c>
      <c r="DL16" s="66">
        <f t="shared" si="24"/>
        <v>129715.99485943875</v>
      </c>
      <c r="DM16" s="66">
        <f t="shared" si="24"/>
        <v>129301.90657544596</v>
      </c>
      <c r="DN16" s="66">
        <f t="shared" si="24"/>
        <v>126944.35781025063</v>
      </c>
      <c r="DO16" s="66">
        <f t="shared" si="24"/>
        <v>125520.92552607176</v>
      </c>
      <c r="DP16" s="66">
        <f t="shared" si="24"/>
        <v>123808.59683475252</v>
      </c>
      <c r="DQ16" s="66">
        <f t="shared" si="24"/>
        <v>118162.93165707319</v>
      </c>
      <c r="DR16" s="66">
        <f t="shared" si="24"/>
        <v>115811.79125269139</v>
      </c>
      <c r="DS16" s="66">
        <f t="shared" si="24"/>
        <v>113526.41749670936</v>
      </c>
      <c r="DT16" s="66">
        <f t="shared" si="24"/>
        <v>106709.12585099701</v>
      </c>
      <c r="DU16" s="66">
        <f t="shared" si="24"/>
        <v>105195.14740857296</v>
      </c>
      <c r="DV16" s="66">
        <f t="shared" si="24"/>
        <v>103912.19646238166</v>
      </c>
      <c r="DW16" s="66">
        <f t="shared" si="24"/>
        <v>99869.739850723854</v>
      </c>
      <c r="DX16" s="66">
        <f t="shared" si="24"/>
        <v>99729.627711539288</v>
      </c>
      <c r="DY16" s="66">
        <f t="shared" si="24"/>
        <v>99088.083902984814</v>
      </c>
      <c r="DZ16" s="66">
        <f t="shared" si="24"/>
        <v>96581.161269937991</v>
      </c>
      <c r="EA16" s="66">
        <f t="shared" si="24"/>
        <v>94999.160521958926</v>
      </c>
      <c r="EB16" s="66">
        <f t="shared" ref="EB16:GM16" si="25">EB14+EB15</f>
        <v>93149.50539951821</v>
      </c>
      <c r="EC16" s="66">
        <f t="shared" si="25"/>
        <v>87575.726285450524</v>
      </c>
      <c r="ED16" s="66">
        <f t="shared" si="25"/>
        <v>85179.139630521386</v>
      </c>
      <c r="EE16" s="66">
        <f t="shared" si="25"/>
        <v>82865.377536478874</v>
      </c>
      <c r="EF16" s="66">
        <f t="shared" si="25"/>
        <v>76318.021544212665</v>
      </c>
      <c r="EG16" s="66">
        <f t="shared" si="25"/>
        <v>74740.993207771302</v>
      </c>
      <c r="EH16" s="66">
        <f t="shared" si="25"/>
        <v>73413.445772199004</v>
      </c>
      <c r="EI16" s="66">
        <f t="shared" si="25"/>
        <v>69531.418254412099</v>
      </c>
      <c r="EJ16" s="66">
        <f t="shared" si="25"/>
        <v>69272.829151736951</v>
      </c>
      <c r="EK16" s="66">
        <f t="shared" si="25"/>
        <v>68542.375247805205</v>
      </c>
      <c r="EL16" s="66">
        <f t="shared" si="25"/>
        <v>66159.364632729543</v>
      </c>
      <c r="EM16" s="66">
        <f t="shared" si="25"/>
        <v>64584.332485763713</v>
      </c>
      <c r="EN16" s="66">
        <f t="shared" si="25"/>
        <v>62830.186479237789</v>
      </c>
      <c r="EO16" s="66">
        <f t="shared" si="25"/>
        <v>57859.358883766981</v>
      </c>
      <c r="EP16" s="66">
        <f t="shared" si="25"/>
        <v>55625.389509101675</v>
      </c>
      <c r="EQ16" s="66">
        <f t="shared" si="25"/>
        <v>53768.847034633305</v>
      </c>
      <c r="ER16" s="66">
        <f t="shared" si="25"/>
        <v>48622.745568004611</v>
      </c>
      <c r="ES16" s="66">
        <f t="shared" si="25"/>
        <v>47613.190889926627</v>
      </c>
      <c r="ET16" s="66">
        <f t="shared" si="25"/>
        <v>46730.519581777211</v>
      </c>
      <c r="EU16" s="66">
        <f t="shared" si="25"/>
        <v>44154.137597225483</v>
      </c>
      <c r="EV16" s="66">
        <f t="shared" si="25"/>
        <v>43966.084055212697</v>
      </c>
      <c r="EW16" s="66">
        <f t="shared" si="25"/>
        <v>43476.766868441548</v>
      </c>
      <c r="EX16" s="66">
        <f t="shared" si="25"/>
        <v>41911.241663106885</v>
      </c>
      <c r="EY16" s="66">
        <f t="shared" si="25"/>
        <v>40863.296680241765</v>
      </c>
      <c r="EZ16" s="66">
        <f t="shared" si="25"/>
        <v>39679.832393969358</v>
      </c>
      <c r="FA16" s="66">
        <f t="shared" si="25"/>
        <v>36511.903139179747</v>
      </c>
      <c r="FB16" s="66">
        <f t="shared" si="25"/>
        <v>35202.360820136499</v>
      </c>
      <c r="FC16" s="66">
        <f t="shared" si="25"/>
        <v>33943.625319293009</v>
      </c>
      <c r="FD16" s="66">
        <f t="shared" si="25"/>
        <v>30537.418529723982</v>
      </c>
      <c r="FE16" s="66">
        <f t="shared" si="25"/>
        <v>29663.791348336847</v>
      </c>
      <c r="FF16" s="66">
        <f t="shared" si="25"/>
        <v>28881.781158640057</v>
      </c>
      <c r="FG16" s="66">
        <f t="shared" si="25"/>
        <v>26800.455113435011</v>
      </c>
      <c r="FH16" s="66">
        <f t="shared" si="25"/>
        <v>26554.7920350032</v>
      </c>
      <c r="FI16" s="66">
        <f t="shared" si="25"/>
        <v>26057.164698653356</v>
      </c>
      <c r="FJ16" s="66">
        <f t="shared" si="25"/>
        <v>24666.452504705958</v>
      </c>
      <c r="FK16" s="66">
        <f t="shared" si="25"/>
        <v>23733.090985485629</v>
      </c>
      <c r="FL16" s="66">
        <f t="shared" si="25"/>
        <v>22671.578947242408</v>
      </c>
      <c r="FM16" s="66">
        <f t="shared" si="25"/>
        <v>19845.612307222309</v>
      </c>
      <c r="FN16" s="66">
        <f t="shared" si="25"/>
        <v>18507.343791125732</v>
      </c>
      <c r="FO16" s="66">
        <f t="shared" si="25"/>
        <v>17231.172460717255</v>
      </c>
      <c r="FP16" s="66">
        <f t="shared" si="25"/>
        <v>14107.815293067768</v>
      </c>
      <c r="FQ16" s="66">
        <f t="shared" si="25"/>
        <v>13287.742033076334</v>
      </c>
      <c r="FR16" s="66">
        <f t="shared" si="25"/>
        <v>12553.193854402074</v>
      </c>
      <c r="FS16" s="66">
        <f t="shared" si="25"/>
        <v>10757.414997558812</v>
      </c>
      <c r="FT16" s="66">
        <f t="shared" si="25"/>
        <v>10453.593997948094</v>
      </c>
      <c r="FU16" s="66">
        <f t="shared" si="25"/>
        <v>9955.0560654332076</v>
      </c>
      <c r="FV16" s="66">
        <f t="shared" si="25"/>
        <v>8737.3579495984577</v>
      </c>
      <c r="FW16" s="66">
        <f t="shared" si="25"/>
        <v>7863.4297339810682</v>
      </c>
      <c r="FX16" s="66">
        <f t="shared" si="25"/>
        <v>6867.6215197141555</v>
      </c>
      <c r="FY16" s="66">
        <f t="shared" si="25"/>
        <v>4564.3959689834364</v>
      </c>
      <c r="FZ16" s="66">
        <f t="shared" si="25"/>
        <v>3664.7494920682566</v>
      </c>
      <c r="GA16" s="66">
        <f t="shared" si="25"/>
        <v>3461.4037822786941</v>
      </c>
      <c r="GB16" s="66">
        <f t="shared" si="25"/>
        <v>2218.7435762535179</v>
      </c>
      <c r="GC16" s="66">
        <f t="shared" si="25"/>
        <v>2064.6949695479689</v>
      </c>
      <c r="GD16" s="66">
        <f t="shared" si="25"/>
        <v>133.91203747682931</v>
      </c>
      <c r="GE16" s="66">
        <f t="shared" si="25"/>
        <v>361.10174763097405</v>
      </c>
      <c r="GF16" s="66">
        <f t="shared" si="25"/>
        <v>329.7424407843248</v>
      </c>
      <c r="GG16" s="66">
        <f t="shared" si="25"/>
        <v>280.7022954344838</v>
      </c>
      <c r="GH16" s="66">
        <f t="shared" si="25"/>
        <v>162.63945886072412</v>
      </c>
      <c r="GI16" s="66">
        <f t="shared" si="25"/>
        <v>75.454571176600183</v>
      </c>
      <c r="GJ16" s="66">
        <f t="shared" si="25"/>
        <v>72.02176328517092</v>
      </c>
      <c r="GK16" s="66">
        <f t="shared" si="25"/>
        <v>0</v>
      </c>
      <c r="GL16" s="66">
        <f t="shared" si="25"/>
        <v>0</v>
      </c>
      <c r="GM16" s="66">
        <f t="shared" si="25"/>
        <v>0</v>
      </c>
      <c r="GN16" s="66">
        <f t="shared" ref="GN16:HW16" si="26">GN14+GN15</f>
        <v>0</v>
      </c>
      <c r="GO16" s="66">
        <f t="shared" si="26"/>
        <v>0</v>
      </c>
      <c r="GP16" s="66">
        <f t="shared" si="26"/>
        <v>0</v>
      </c>
      <c r="GQ16" s="66">
        <f t="shared" si="26"/>
        <v>0</v>
      </c>
      <c r="GR16" s="66">
        <f t="shared" si="26"/>
        <v>0</v>
      </c>
      <c r="GS16" s="66">
        <f t="shared" si="26"/>
        <v>0</v>
      </c>
      <c r="GT16" s="66">
        <f t="shared" si="26"/>
        <v>0</v>
      </c>
      <c r="GU16" s="66">
        <f t="shared" si="26"/>
        <v>0</v>
      </c>
      <c r="GV16" s="66">
        <f t="shared" si="26"/>
        <v>0</v>
      </c>
      <c r="GW16" s="66">
        <f t="shared" si="26"/>
        <v>0</v>
      </c>
      <c r="GX16" s="66">
        <f t="shared" si="26"/>
        <v>0</v>
      </c>
      <c r="GY16" s="66">
        <f t="shared" si="26"/>
        <v>0</v>
      </c>
      <c r="GZ16" s="66">
        <f t="shared" si="26"/>
        <v>0</v>
      </c>
      <c r="HA16" s="66">
        <f t="shared" si="26"/>
        <v>0</v>
      </c>
      <c r="HB16" s="66">
        <f t="shared" si="26"/>
        <v>0</v>
      </c>
      <c r="HC16" s="66">
        <f t="shared" si="26"/>
        <v>0</v>
      </c>
      <c r="HD16" s="66">
        <f t="shared" si="26"/>
        <v>0</v>
      </c>
      <c r="HE16" s="66">
        <f t="shared" si="26"/>
        <v>0</v>
      </c>
      <c r="HF16" s="66">
        <f t="shared" si="26"/>
        <v>0</v>
      </c>
      <c r="HG16" s="66">
        <f t="shared" si="26"/>
        <v>0</v>
      </c>
      <c r="HH16" s="66">
        <f t="shared" si="26"/>
        <v>0</v>
      </c>
      <c r="HI16" s="66">
        <f t="shared" si="26"/>
        <v>0</v>
      </c>
      <c r="HJ16" s="66">
        <f t="shared" si="26"/>
        <v>0</v>
      </c>
      <c r="HK16" s="66">
        <f t="shared" si="26"/>
        <v>0</v>
      </c>
      <c r="HL16" s="66">
        <f t="shared" si="26"/>
        <v>0</v>
      </c>
      <c r="HM16" s="66">
        <f t="shared" si="26"/>
        <v>0</v>
      </c>
      <c r="HN16" s="66">
        <f t="shared" si="26"/>
        <v>0</v>
      </c>
      <c r="HO16" s="66">
        <f t="shared" si="26"/>
        <v>0</v>
      </c>
      <c r="HP16" s="66">
        <f t="shared" si="26"/>
        <v>0</v>
      </c>
      <c r="HQ16" s="66">
        <f t="shared" si="26"/>
        <v>0</v>
      </c>
      <c r="HR16" s="66">
        <f t="shared" si="26"/>
        <v>0</v>
      </c>
      <c r="HS16" s="66">
        <f t="shared" si="26"/>
        <v>0</v>
      </c>
      <c r="HT16" s="66">
        <f t="shared" si="26"/>
        <v>0</v>
      </c>
      <c r="HU16" s="66">
        <f t="shared" si="26"/>
        <v>0</v>
      </c>
      <c r="HV16" s="66">
        <f t="shared" si="26"/>
        <v>0</v>
      </c>
      <c r="HW16" s="66">
        <f t="shared" si="26"/>
        <v>0</v>
      </c>
      <c r="HX16" s="66"/>
      <c r="HY16" s="66">
        <f t="shared" si="5"/>
        <v>570230.35082805436</v>
      </c>
      <c r="HZ16" s="66">
        <f t="shared" si="5"/>
        <v>3115587.3071612539</v>
      </c>
      <c r="IA16" s="66">
        <f t="shared" si="5"/>
        <v>3417364.1351841446</v>
      </c>
      <c r="IB16" s="66">
        <f t="shared" si="5"/>
        <v>3349374.2264434132</v>
      </c>
      <c r="IC16" s="66">
        <f t="shared" si="5"/>
        <v>3116736.8050307352</v>
      </c>
      <c r="ID16" s="66">
        <f t="shared" si="5"/>
        <v>2904296.7408049768</v>
      </c>
      <c r="IE16" s="66">
        <f t="shared" si="5"/>
        <v>2677669.2158467253</v>
      </c>
      <c r="IF16" s="66">
        <f t="shared" si="5"/>
        <v>2411462.6306454074</v>
      </c>
      <c r="IG16" s="66">
        <f t="shared" si="5"/>
        <v>2119223.2274367409</v>
      </c>
      <c r="IH16" s="66">
        <f t="shared" si="5"/>
        <v>1800061.9847619114</v>
      </c>
      <c r="II16" s="66">
        <f t="shared" si="6"/>
        <v>1457794.5561845333</v>
      </c>
      <c r="IJ16" s="66">
        <f t="shared" si="6"/>
        <v>1094008.7333234795</v>
      </c>
      <c r="IK16" s="66">
        <f t="shared" si="6"/>
        <v>737823.48390931753</v>
      </c>
      <c r="IL16" s="66">
        <f t="shared" si="6"/>
        <v>466640.97799664503</v>
      </c>
      <c r="IM16" s="66">
        <f t="shared" si="6"/>
        <v>262345.00132837502</v>
      </c>
      <c r="IN16" s="66">
        <f t="shared" si="6"/>
        <v>83161.655907767723</v>
      </c>
      <c r="IO16" s="66">
        <f t="shared" si="6"/>
        <v>1415.5743146491072</v>
      </c>
      <c r="IP16" s="66">
        <f t="shared" si="6"/>
        <v>0</v>
      </c>
      <c r="IQ16" s="66">
        <f t="shared" si="6"/>
        <v>0</v>
      </c>
      <c r="IR16" s="66">
        <f t="shared" si="6"/>
        <v>0</v>
      </c>
    </row>
    <row r="17" spans="1:252" ht="15" x14ac:dyDescent="0.35">
      <c r="B17" s="19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  <c r="IR17" s="66"/>
    </row>
    <row r="19" spans="1:252" x14ac:dyDescent="0.2">
      <c r="B19" s="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1:252" x14ac:dyDescent="0.2">
      <c r="A20" s="35" t="s">
        <v>30</v>
      </c>
      <c r="B20" s="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</row>
    <row r="21" spans="1:252" x14ac:dyDescent="0.2">
      <c r="B21" s="24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</row>
    <row r="22" spans="1:252" x14ac:dyDescent="0.2">
      <c r="B22" s="137" t="s">
        <v>214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</row>
    <row r="23" spans="1:252" x14ac:dyDescent="0.2">
      <c r="B23" s="139" t="s">
        <v>215</v>
      </c>
      <c r="D23" s="138">
        <f>SUMIF(RevReqDetR!$B$11:$B$311,D$1,RevReqDetR!$AV$11:$AV$311)</f>
        <v>0</v>
      </c>
      <c r="E23" s="138">
        <f>SUMIF(RevReqDetR!$B$11:$B$311,E$1,RevReqDetR!$AV$11:$AV$311)</f>
        <v>0</v>
      </c>
      <c r="F23" s="138">
        <f>SUMIF(RevReqDetR!$B$11:$B$311,F$1,RevReqDetR!$AV$11:$AV$311)</f>
        <v>0</v>
      </c>
      <c r="G23" s="138">
        <f>SUMIF(RevReqDetR!$B$11:$B$311,G$1,RevReqDetR!$AV$11:$AV$311)</f>
        <v>0</v>
      </c>
      <c r="H23" s="138">
        <f>SUMIF(RevReqDetR!$B$11:$B$311,H$1,RevReqDetR!$AV$11:$AV$311)</f>
        <v>0</v>
      </c>
      <c r="I23" s="138">
        <f>SUMIF(RevReqDetR!$B$11:$B$311,I$1,RevReqDetR!$AV$11:$AV$311)</f>
        <v>0</v>
      </c>
      <c r="J23" s="138">
        <f>SUMIF(RevReqDetR!$B$11:$B$311,J$1,RevReqDetR!$AV$11:$AV$311)</f>
        <v>0</v>
      </c>
      <c r="K23" s="138">
        <f>SUMIF(RevReqDetR!$B$11:$B$311,K$1,RevReqDetR!$AV$11:$AV$311)</f>
        <v>0</v>
      </c>
      <c r="L23" s="138">
        <f>SUMIF(RevReqDetR!$B$11:$B$311,L$1,RevReqDetR!$AV$11:$AV$311)</f>
        <v>0</v>
      </c>
      <c r="M23" s="138">
        <f>SUMIF(RevReqDetR!$B$11:$B$311,M$1,RevReqDetR!$AV$11:$AV$311)</f>
        <v>0</v>
      </c>
      <c r="N23" s="138">
        <f>SUMIF(RevReqDetR!$B$11:$B$311,N$1,RevReqDetR!$AV$11:$AV$311)</f>
        <v>0</v>
      </c>
      <c r="O23" s="138">
        <f>SUMIF(RevReqDetR!$B$11:$B$311,O$1,RevReqDetR!$AV$11:$AV$311)</f>
        <v>0</v>
      </c>
      <c r="P23" s="138">
        <f>SUMIF(RevReqDetR!$B$11:$B$311,P$1,RevReqDetR!$AV$11:$AV$311)</f>
        <v>0</v>
      </c>
      <c r="Q23" s="138">
        <f>SUMIF(RevReqDetR!$B$11:$B$311,Q$1,RevReqDetR!$AV$11:$AV$311)</f>
        <v>0</v>
      </c>
      <c r="R23" s="138">
        <f>SUMIF(RevReqDetR!$B$11:$B$311,R$1,RevReqDetR!$AV$11:$AV$311)</f>
        <v>149170.57000000007</v>
      </c>
      <c r="S23" s="138">
        <f>SUMIF(RevReqDetR!$B$11:$B$311,S$1,RevReqDetR!$AV$11:$AV$311)</f>
        <v>318126.01</v>
      </c>
      <c r="T23" s="138">
        <f>SUMIF(RevReqDetR!$B$11:$B$311,T$1,RevReqDetR!$AV$11:$AV$311)</f>
        <v>362211.83999999991</v>
      </c>
      <c r="U23" s="138">
        <f>SUMIF(RevReqDetR!$B$11:$B$311,U$1,RevReqDetR!$AV$11:$AV$311)</f>
        <v>0</v>
      </c>
      <c r="V23" s="138">
        <f>SUMIF(RevReqDetR!$B$11:$B$311,V$1,RevReqDetR!$AV$11:$AV$311)</f>
        <v>0</v>
      </c>
      <c r="W23" s="138">
        <f>SUMIF(RevReqDetR!$B$11:$B$311,W$1,RevReqDetR!$AV$11:$AV$311)</f>
        <v>0</v>
      </c>
      <c r="X23" s="138">
        <f>SUMIF(RevReqDetR!$B$11:$B$311,X$1,RevReqDetR!$AV$11:$AV$311)</f>
        <v>0</v>
      </c>
      <c r="Y23" s="138">
        <f>SUMIF(RevReqDetR!$B$11:$B$311,Y$1,RevReqDetR!$AV$11:$AV$311)</f>
        <v>0</v>
      </c>
      <c r="Z23" s="138">
        <f>SUMIF(RevReqDetR!$B$11:$B$311,Z$1,RevReqDetR!$AV$11:$AV$311)</f>
        <v>0</v>
      </c>
      <c r="AA23" s="138">
        <f>SUMIF(RevReqDetR!$B$11:$B$311,AA$1,RevReqDetR!$AV$11:$AV$311)</f>
        <v>0</v>
      </c>
      <c r="AB23" s="138">
        <f>SUMIF(RevReqDetR!$B$11:$B$311,AB$1,RevReqDetR!$AV$11:$AV$311)</f>
        <v>0</v>
      </c>
      <c r="AC23" s="138">
        <f>SUMIF(RevReqDetR!$B$11:$B$311,AC$1,RevReqDetR!$AV$11:$AV$311)</f>
        <v>44062.189999999944</v>
      </c>
      <c r="AD23" s="138">
        <f>SUMIF(RevReqDetR!$B$11:$B$311,AD$1,RevReqDetR!$AV$11:$AV$311)</f>
        <v>58065.169999999925</v>
      </c>
      <c r="AE23" s="138">
        <f>SUMIF(RevReqDetR!$B$11:$B$311,AE$1,RevReqDetR!$AV$11:$AV$311)</f>
        <v>0</v>
      </c>
      <c r="AF23" s="138">
        <f>SUMIF(RevReqDetR!$B$11:$B$311,AF$1,RevReqDetR!$AV$11:$AV$311)</f>
        <v>0</v>
      </c>
      <c r="AG23" s="138">
        <f>SUMIF(RevReqDetR!$B$11:$B$311,AG$1,RevReqDetR!$AV$11:$AV$311)</f>
        <v>0</v>
      </c>
      <c r="AH23" s="138">
        <f>SUMIF(RevReqDetR!$B$11:$B$311,AH$1,RevReqDetR!$AV$11:$AV$311)</f>
        <v>0</v>
      </c>
      <c r="AI23" s="138">
        <f>SUMIF(RevReqDetR!$B$11:$B$311,AI$1,RevReqDetR!$AV$11:$AV$311)</f>
        <v>0</v>
      </c>
      <c r="AJ23" s="138">
        <f>SUMIF(RevReqDetR!$B$11:$B$311,AJ$1,RevReqDetR!$AV$11:$AV$311)</f>
        <v>0</v>
      </c>
      <c r="AK23" s="138">
        <f>SUMIF(RevReqDetR!$B$11:$B$311,AK$1,RevReqDetR!$AV$11:$AV$311)</f>
        <v>0</v>
      </c>
      <c r="AL23" s="138">
        <f>SUMIF(RevReqDetR!$B$11:$B$311,AL$1,RevReqDetR!$AV$11:$AV$311)</f>
        <v>0</v>
      </c>
      <c r="AM23" s="138">
        <f>SUMIF(RevReqDetR!$B$11:$B$311,AM$1,RevReqDetR!$AV$11:$AV$311)</f>
        <v>0</v>
      </c>
      <c r="AN23" s="138">
        <f>SUMIF(RevReqDetR!$B$11:$B$311,AN$1,RevReqDetR!$AV$11:$AV$311)</f>
        <v>0</v>
      </c>
      <c r="AO23" s="138">
        <f>SUMIF(RevReqDetR!$B$11:$B$311,AO$1,RevReqDetR!$AV$11:$AV$311)</f>
        <v>146939.90999999992</v>
      </c>
      <c r="AP23" s="138">
        <f>SUMIF(RevReqDetR!$B$11:$B$311,AP$1,RevReqDetR!$AV$11:$AV$311)</f>
        <v>375004.83999999985</v>
      </c>
      <c r="AQ23" s="138">
        <f>SUMIF(RevReqDetR!$B$11:$B$311,AQ$1,RevReqDetR!$AV$11:$AV$311)</f>
        <v>493820.89999999991</v>
      </c>
      <c r="AR23" s="138">
        <f>SUMIF(RevReqDetR!$B$11:$B$311,AR$1,RevReqDetR!$AV$11:$AV$311)</f>
        <v>599891.58999999985</v>
      </c>
      <c r="AS23" s="138">
        <f>SUMIF(RevReqDetR!$B$11:$B$311,AS$1,RevReqDetR!$AV$11:$AV$311)</f>
        <v>79944.35999999987</v>
      </c>
      <c r="AT23" s="138">
        <f>SUMIF(RevReqDetR!$B$11:$B$311,AT$1,RevReqDetR!$AV$11:$AV$311)</f>
        <v>0</v>
      </c>
      <c r="AU23" s="138">
        <f>SUMIF(RevReqDetR!$B$11:$B$311,AU$1,RevReqDetR!$AV$11:$AV$311)</f>
        <v>0</v>
      </c>
      <c r="AV23" s="138">
        <f>SUMIF(RevReqDetR!$B$11:$B$311,AV$1,RevReqDetR!$AV$11:$AV$311)</f>
        <v>0</v>
      </c>
      <c r="AW23" s="138">
        <f>SUMIF(RevReqDetR!$B$11:$B$311,AW$1,RevReqDetR!$AV$11:$AV$311)</f>
        <v>0</v>
      </c>
      <c r="AX23" s="138">
        <f>SUMIF(RevReqDetR!$B$11:$B$311,AX$1,RevReqDetR!$AV$11:$AV$311)</f>
        <v>0</v>
      </c>
      <c r="AY23" s="138">
        <f>SUMIF(RevReqDetR!$B$11:$B$311,AY$1,RevReqDetR!$AV$11:$AV$311)</f>
        <v>0</v>
      </c>
      <c r="AZ23" s="138">
        <f>SUMIF(RevReqDetR!$B$11:$B$311,AZ$1,RevReqDetR!$AV$11:$AV$311)</f>
        <v>0</v>
      </c>
      <c r="BA23" s="138">
        <f>SUMIF(RevReqDetR!$B$11:$B$311,BA$1,RevReqDetR!$AV$11:$AV$311)</f>
        <v>0</v>
      </c>
      <c r="BB23" s="138">
        <f>SUMIF(RevReqDetR!$B$11:$B$311,BB$1,RevReqDetR!$AV$11:$AV$311)</f>
        <v>283545.57999999996</v>
      </c>
      <c r="BC23" s="138">
        <f>SUMIF(RevReqDetR!$B$11:$B$311,BC$1,RevReqDetR!$AV$11:$AV$311)</f>
        <v>441339.29000000004</v>
      </c>
      <c r="BD23" s="138">
        <f>SUMIF(RevReqDetR!$B$11:$B$311,BD$1,RevReqDetR!$AV$11:$AV$311)</f>
        <v>613425.88</v>
      </c>
      <c r="BE23" s="138">
        <f>SUMIF(RevReqDetR!$B$11:$B$311,BE$1,RevReqDetR!$AV$11:$AV$311)</f>
        <v>696255.25000000012</v>
      </c>
      <c r="BF23" s="138">
        <f>SUMIF(RevReqDetR!$B$11:$B$311,BF$1,RevReqDetR!$AV$11:$AV$311)</f>
        <v>335256.42000000004</v>
      </c>
      <c r="BG23" s="138">
        <f>SUMIF(RevReqDetR!$B$11:$B$311,BG$1,RevReqDetR!$AV$11:$AV$311)</f>
        <v>64353.13</v>
      </c>
      <c r="BH23" s="138">
        <f>SUMIF(RevReqDetR!$B$11:$B$311,BH$1,RevReqDetR!$AV$11:$AV$311)</f>
        <v>18038.850000000002</v>
      </c>
      <c r="BI23" s="138">
        <f>SUMIF(RevReqDetR!$B$11:$B$311,BI$1,RevReqDetR!$AV$11:$AV$311)</f>
        <v>11014.439999999999</v>
      </c>
      <c r="BJ23" s="138">
        <f>SUMIF(RevReqDetR!$B$11:$B$311,BJ$1,RevReqDetR!$AV$11:$AV$311)</f>
        <v>5753.74</v>
      </c>
      <c r="BK23" s="138">
        <f>SUMIF(RevReqDetR!$B$11:$B$311,BK$1,RevReqDetR!$AV$11:$AV$311)</f>
        <v>1794.2199999999998</v>
      </c>
      <c r="BL23" s="138">
        <f>SUMIF(RevReqDetR!$B$11:$B$311,BL$1,RevReqDetR!$AV$11:$AV$311)</f>
        <v>1994.15</v>
      </c>
      <c r="BM23" s="138">
        <f>SUMIF(RevReqDetR!$B$11:$B$311,BM$1,RevReqDetR!$AV$11:$AV$311)</f>
        <v>2751.56</v>
      </c>
      <c r="BN23" s="138">
        <f>SUMIF(RevReqDetR!$B$11:$B$311,BN$1,RevReqDetR!$AV$11:$AV$311)</f>
        <v>45910.669999999991</v>
      </c>
      <c r="BO23" s="138">
        <f>SUMIF(RevReqDetR!$B$11:$B$311,BO$1,RevReqDetR!$AV$11:$AV$311)</f>
        <v>128500.19999999998</v>
      </c>
      <c r="BP23" s="138">
        <f>SUMIF(RevReqDetR!$B$11:$B$311,BP$1,RevReqDetR!$AV$11:$AV$311)</f>
        <v>139303.99</v>
      </c>
      <c r="BQ23" s="138">
        <f>SUMIF(RevReqDetR!$B$11:$B$311,BQ$1,RevReqDetR!$AV$11:$AV$311)</f>
        <v>97015.7</v>
      </c>
      <c r="BR23" s="138">
        <f>SUMIF(RevReqDetR!$B$11:$B$311,BR$1,RevReqDetR!$AV$11:$AV$311)</f>
        <v>6300.19</v>
      </c>
      <c r="BS23" s="138">
        <f>SUMIF(RevReqDetR!$B$11:$B$311,BS$1,RevReqDetR!$AV$11:$AV$311)</f>
        <v>1512.19</v>
      </c>
      <c r="BT23" s="138">
        <f>SUMIF(RevReqDetR!$B$11:$B$311,BT$1,RevReqDetR!$AV$11:$AV$311)</f>
        <v>1287.4499999999998</v>
      </c>
      <c r="BU23" s="138">
        <f>SUMIF(RevReqDetR!$B$11:$B$311,BU$1,RevReqDetR!$AV$11:$AV$311)</f>
        <v>737.73</v>
      </c>
      <c r="BV23" s="138">
        <f>SUMIF(RevReqDetR!$B$11:$B$311,BV$1,RevReqDetR!$AV$11:$AV$311)</f>
        <v>1172.9599999999998</v>
      </c>
      <c r="BW23" s="138">
        <f>SUMIF(RevReqDetR!$B$11:$B$311,BW$1,RevReqDetR!$AV$11:$AV$311)</f>
        <v>738.74</v>
      </c>
      <c r="BX23" s="138">
        <f>SUMIF(RevReqDetR!$B$11:$B$311,BX$1,RevReqDetR!$AV$11:$AV$311)</f>
        <v>1071.68</v>
      </c>
      <c r="BY23" s="138">
        <f>SUMIF(RevReqDetR!$B$11:$B$311,BY$1,RevReqDetR!$AV$11:$AV$311)</f>
        <v>2558.0199999999995</v>
      </c>
      <c r="BZ23" s="138">
        <f>SUMIF(RevReqDetR!$B$11:$B$311,BZ$1,RevReqDetR!$AV$11:$AV$311)</f>
        <v>27584.52</v>
      </c>
      <c r="CA23" s="138">
        <f>SUMIF(RevReqDetR!$B$11:$B$311,CA$1,RevReqDetR!$AV$11:$AV$311)</f>
        <v>82769.349999999962</v>
      </c>
      <c r="CB23" s="138">
        <f>SUMIF(RevReqDetR!$B$11:$B$311,CB$1,RevReqDetR!$AV$11:$AV$311)</f>
        <v>86985.3</v>
      </c>
      <c r="CC23" s="138">
        <f>SUMIF(RevReqDetR!$B$11:$B$311,CC$1,RevReqDetR!$AV$11:$AV$311)</f>
        <v>44475.66</v>
      </c>
      <c r="CD23" s="138">
        <f>SUMIF(RevReqDetR!$B$11:$B$311,CD$1,RevReqDetR!$AV$11:$AV$311)</f>
        <v>1700.5600000000002</v>
      </c>
      <c r="CE23" s="138">
        <f>SUMIF(RevReqDetR!$B$11:$B$311,CE$1,RevReqDetR!$AV$11:$AV$311)</f>
        <v>1316.1</v>
      </c>
      <c r="CF23" s="138">
        <f>SUMIF(RevReqDetR!$B$11:$B$311,CF$1,RevReqDetR!$AV$11:$AV$311)</f>
        <v>733.18000000000006</v>
      </c>
      <c r="CG23" s="138">
        <f>SUMIF(RevReqDetR!$B$11:$B$311,CG$1,RevReqDetR!$AV$11:$AV$311)</f>
        <v>665.31999999999994</v>
      </c>
      <c r="CH23" s="138">
        <f>SUMIF(RevReqDetR!$B$11:$B$311,CH$1,RevReqDetR!$AV$11:$AV$311)</f>
        <v>596.50999999999988</v>
      </c>
      <c r="CI23" s="138">
        <f>SUMIF(RevReqDetR!$B$11:$B$311,CI$1,RevReqDetR!$AV$11:$AV$311)</f>
        <v>679.31999999999994</v>
      </c>
      <c r="CJ23" s="138">
        <f>SUMIF(RevReqDetR!$B$11:$B$311,CJ$1,RevReqDetR!$AV$11:$AV$311)</f>
        <v>1214.1699999999998</v>
      </c>
      <c r="CK23" s="138">
        <f>SUMIF(RevReqDetR!$B$11:$B$311,CK$1,RevReqDetR!$AV$11:$AV$311)</f>
        <v>1226.71</v>
      </c>
      <c r="CL23" s="138">
        <f>SUMIF(RevReqDetR!$B$11:$B$311,CL$1,RevReqDetR!$AV$11:$AV$311)</f>
        <v>12156.729999999998</v>
      </c>
      <c r="CM23" s="138">
        <f>SUMIF(RevReqDetR!$B$11:$B$311,CM$1,RevReqDetR!$AV$11:$AV$311)</f>
        <v>45823.110000000008</v>
      </c>
      <c r="CN23" s="138">
        <f>SUMIF(RevReqDetR!$B$11:$B$311,CN$1,RevReqDetR!$AV$11:$AV$311)</f>
        <v>39845.399999999994</v>
      </c>
      <c r="CO23" s="138">
        <f>SUMIF(RevReqDetR!$B$11:$B$311,CO$1,RevReqDetR!$AV$11:$AV$311)</f>
        <v>8891.1</v>
      </c>
      <c r="CP23" s="138">
        <f>SUMIF(RevReqDetR!$B$11:$B$311,CP$1,RevReqDetR!$AV$11:$AV$311)</f>
        <v>1226.42</v>
      </c>
      <c r="CQ23" s="138">
        <f>SUMIF(RevReqDetR!$B$11:$B$311,CQ$1,RevReqDetR!$AV$11:$AV$311)</f>
        <v>592.96</v>
      </c>
      <c r="CR23" s="138">
        <f>SUMIF(RevReqDetR!$B$11:$B$311,CR$1,RevReqDetR!$AV$11:$AV$311)</f>
        <v>416.56</v>
      </c>
      <c r="CS23" s="138">
        <f>SUMIF(RevReqDetR!$B$11:$B$311,CS$1,RevReqDetR!$AV$11:$AV$311)</f>
        <v>361.35999999999996</v>
      </c>
      <c r="CT23" s="138">
        <f>SUMIF(RevReqDetR!$B$11:$B$311,CT$1,RevReqDetR!$AV$11:$AV$311)</f>
        <v>478.86</v>
      </c>
      <c r="CU23" s="138">
        <f>SUMIF(RevReqDetR!$B$11:$B$311,CU$1,RevReqDetR!$AV$11:$AV$311)</f>
        <v>429.11999999999995</v>
      </c>
      <c r="CV23" s="138">
        <f>SUMIF(RevReqDetR!$B$11:$B$311,CV$1,RevReqDetR!$AV$11:$AV$311)</f>
        <v>340.58</v>
      </c>
      <c r="CW23" s="138">
        <f>SUMIF(RevReqDetR!$B$11:$B$311,CW$1,RevReqDetR!$AV$11:$AV$311)</f>
        <v>920.05</v>
      </c>
      <c r="CX23" s="138">
        <f>SUMIF(RevReqDetR!$B$11:$B$311,CX$1,RevReqDetR!$AV$11:$AV$311)</f>
        <v>2879.0099999999998</v>
      </c>
      <c r="CY23" s="138">
        <f>SUMIF(RevReqDetR!$B$11:$B$311,CY$1,RevReqDetR!$AV$11:$AV$311)</f>
        <v>18984.419999999998</v>
      </c>
      <c r="CZ23" s="138">
        <f>SUMIF(RevReqDetR!$B$11:$B$311,CZ$1,RevReqDetR!$AV$11:$AV$311)</f>
        <v>7100.83</v>
      </c>
      <c r="DA23" s="138">
        <f>SUMIF(RevReqDetR!$B$11:$B$311,DA$1,RevReqDetR!$AV$11:$AV$311)</f>
        <v>2091.16</v>
      </c>
      <c r="DB23" s="138">
        <f>SUMIF(RevReqDetR!$B$11:$B$311,DB$1,RevReqDetR!$AV$11:$AV$311)</f>
        <v>442.58000000000004</v>
      </c>
      <c r="DC23" s="138">
        <f>SUMIF(RevReqDetR!$B$11:$B$311,DC$1,RevReqDetR!$AV$11:$AV$311)</f>
        <v>407.64000000000004</v>
      </c>
      <c r="DD23" s="138">
        <f>SUMIF(RevReqDetR!$B$11:$B$311,DD$1,RevReqDetR!$AV$11:$AV$311)</f>
        <v>305.99999999999994</v>
      </c>
      <c r="DE23" s="138">
        <f>SUMIF(RevReqDetR!$B$11:$B$311,DE$1,RevReqDetR!$AV$11:$AV$311)</f>
        <v>104.51000000000002</v>
      </c>
      <c r="DF23" s="138">
        <f>SUMIF(RevReqDetR!$B$11:$B$311,DF$1,RevReqDetR!$AV$11:$AV$311)</f>
        <v>143.9</v>
      </c>
      <c r="DG23" s="138">
        <f>SUMIF(RevReqDetR!$B$11:$B$311,DG$1,RevReqDetR!$AV$11:$AV$311)</f>
        <v>123.18</v>
      </c>
      <c r="DH23" s="138">
        <f>SUMIF(RevReqDetR!$B$11:$B$311,DH$1,RevReqDetR!$AV$11:$AV$311)</f>
        <v>279.43</v>
      </c>
      <c r="DI23" s="138">
        <f>SUMIF(RevReqDetR!$B$11:$B$311,DI$1,RevReqDetR!$AV$11:$AV$311)</f>
        <v>247.65</v>
      </c>
      <c r="DJ23" s="138">
        <f>SUMIF(RevReqDetR!$B$11:$B$311,DJ$1,RevReqDetR!$AV$11:$AV$311)</f>
        <v>556.34999999999991</v>
      </c>
      <c r="DK23" s="138">
        <f>SUMIF(RevReqDetR!$B$11:$B$311,DK$1,RevReqDetR!$AV$11:$AV$311)</f>
        <v>3012.2200000000003</v>
      </c>
      <c r="DL23" s="138">
        <f>SUMIF(RevReqDetR!$B$11:$B$311,DL$1,RevReqDetR!$AV$11:$AV$311)</f>
        <v>1316.76</v>
      </c>
      <c r="DM23" s="138">
        <f>SUMIF(RevReqDetR!$B$11:$B$311,DM$1,RevReqDetR!$AV$11:$AV$311)</f>
        <v>280.22999999999996</v>
      </c>
      <c r="DN23" s="138">
        <f>SUMIF(RevReqDetR!$B$11:$B$311,DN$1,RevReqDetR!$AV$11:$AV$311)</f>
        <v>148.13999999999999</v>
      </c>
      <c r="DO23" s="138">
        <f>SUMIF(RevReqDetR!$B$11:$B$311,DO$1,RevReqDetR!$AV$11:$AV$311)</f>
        <v>95.88000000000001</v>
      </c>
      <c r="DP23" s="138">
        <f>SUMIF(RevReqDetR!$B$11:$B$311,DP$1,RevReqDetR!$AV$11:$AV$311)</f>
        <v>41.150000000000006</v>
      </c>
      <c r="DQ23" s="138">
        <f>SUMIF(RevReqDetR!$B$11:$B$311,DQ$1,RevReqDetR!$AV$11:$AV$311)</f>
        <v>57.73</v>
      </c>
      <c r="DR23" s="138">
        <f>SUMIF(RevReqDetR!$B$11:$B$311,DR$1,RevReqDetR!$AV$11:$AV$311)</f>
        <v>9.58</v>
      </c>
      <c r="DS23" s="138">
        <f>SUMIF(RevReqDetR!$B$11:$B$311,DS$1,RevReqDetR!$AV$11:$AV$311)</f>
        <v>30.97</v>
      </c>
      <c r="DT23" s="138">
        <f>SUMIF(RevReqDetR!$B$11:$B$311,DT$1,RevReqDetR!$AV$11:$AV$311)</f>
        <v>49.879999999999995</v>
      </c>
      <c r="DU23" s="138">
        <f>SUMIF(RevReqDetR!$B$11:$B$311,DU$1,RevReqDetR!$AV$11:$AV$311)</f>
        <v>14.34</v>
      </c>
      <c r="DV23" s="138">
        <f>SUMIF(RevReqDetR!$B$11:$B$311,DV$1,RevReqDetR!$AV$11:$AV$311)</f>
        <v>134.28</v>
      </c>
      <c r="DW23" s="138">
        <f>SUMIF(RevReqDetR!$B$11:$B$311,DW$1,RevReqDetR!$AV$11:$AV$311)</f>
        <v>780.59999999999991</v>
      </c>
      <c r="DX23" s="138">
        <f>SUMIF(RevReqDetR!$B$11:$B$311,DX$1,RevReqDetR!$AV$11:$AV$311)</f>
        <v>70.75</v>
      </c>
      <c r="DY23" s="138">
        <f>SUMIF(RevReqDetR!$B$11:$B$311,DY$1,RevReqDetR!$AV$11:$AV$311)</f>
        <v>38.880000000000003</v>
      </c>
      <c r="DZ23" s="138">
        <f>SUMIF(RevReqDetR!$B$11:$B$311,DZ$1,RevReqDetR!$AV$11:$AV$311)</f>
        <v>0</v>
      </c>
      <c r="EA23" s="138">
        <f>SUMIF(RevReqDetR!$B$11:$B$311,EA$1,RevReqDetR!$AV$11:$AV$311)</f>
        <v>0</v>
      </c>
      <c r="EB23" s="138">
        <f>SUMIF(RevReqDetR!$B$11:$B$311,EB$1,RevReqDetR!$AV$11:$AV$311)</f>
        <v>7.44</v>
      </c>
      <c r="EC23" s="138">
        <f>SUMIF(RevReqDetR!$B$11:$B$311,EC$1,RevReqDetR!$AV$11:$AV$311)</f>
        <v>0</v>
      </c>
      <c r="ED23" s="138">
        <f>SUMIF(RevReqDetR!$B$11:$B$311,ED$1,RevReqDetR!$AV$11:$AV$311)</f>
        <v>0</v>
      </c>
      <c r="EE23" s="138">
        <f>SUMIF(RevReqDetR!$B$11:$B$311,EE$1,RevReqDetR!$AV$11:$AV$311)</f>
        <v>0</v>
      </c>
      <c r="EF23" s="138">
        <f>SUMIF(RevReqDetR!$B$11:$B$311,EF$1,RevReqDetR!$AV$11:$AV$311)</f>
        <v>12.49</v>
      </c>
      <c r="EG23" s="138">
        <f>SUMIF(RevReqDetR!$B$11:$B$311,EG$1,RevReqDetR!$AV$11:$AV$311)</f>
        <v>0</v>
      </c>
      <c r="EH23" s="138">
        <f>SUMIF(RevReqDetR!$B$11:$B$311,EH$1,RevReqDetR!$AV$11:$AV$311)</f>
        <v>16.89</v>
      </c>
      <c r="EI23" s="138">
        <f>SUMIF(RevReqDetR!$B$11:$B$311,EI$1,RevReqDetR!$AV$11:$AV$311)</f>
        <v>2.38</v>
      </c>
      <c r="EJ23" s="138">
        <f>SUMIF(RevReqDetR!$B$11:$B$311,EJ$1,RevReqDetR!$AV$11:$AV$311)</f>
        <v>17.89</v>
      </c>
      <c r="EK23" s="138">
        <f>SUMIF(RevReqDetR!$B$11:$B$311,EK$1,RevReqDetR!$AV$11:$AV$311)</f>
        <v>0</v>
      </c>
      <c r="EL23" s="138">
        <f>SUMIF(RevReqDetR!$B$11:$B$311,EL$1,RevReqDetR!$AV$11:$AV$311)</f>
        <v>0</v>
      </c>
      <c r="EM23" s="138">
        <f>SUMIF(RevReqDetR!$B$11:$B$311,EM$1,RevReqDetR!$AV$11:$AV$311)</f>
        <v>0</v>
      </c>
      <c r="EN23" s="138">
        <f>SUMIF(RevReqDetR!$B$11:$B$311,EN$1,RevReqDetR!$AV$11:$AV$311)</f>
        <v>0</v>
      </c>
      <c r="EO23" s="138">
        <f>SUMIF(RevReqDetR!$B$11:$B$311,EO$1,RevReqDetR!$AV$11:$AV$311)</f>
        <v>0</v>
      </c>
      <c r="EP23" s="138">
        <f>SUMIF(RevReqDetR!$B$11:$B$311,EP$1,RevReqDetR!$AV$11:$AV$311)</f>
        <v>0</v>
      </c>
      <c r="EQ23" s="138">
        <f>SUMIF(RevReqDetR!$B$11:$B$311,EQ$1,RevReqDetR!$AV$11:$AV$311)</f>
        <v>0</v>
      </c>
      <c r="ER23" s="138">
        <f>SUMIF(RevReqDetR!$B$11:$B$311,ER$1,RevReqDetR!$AV$11:$AV$311)</f>
        <v>0</v>
      </c>
      <c r="ES23" s="138">
        <f>SUMIF(RevReqDetR!$B$11:$B$311,ES$1,RevReqDetR!$AV$11:$AV$311)</f>
        <v>0</v>
      </c>
      <c r="ET23" s="138">
        <f>SUMIF(RevReqDetR!$B$11:$B$311,ET$1,RevReqDetR!$AV$11:$AV$311)</f>
        <v>0</v>
      </c>
      <c r="EU23" s="138">
        <f>SUMIF(RevReqDetR!$B$11:$B$311,EU$1,RevReqDetR!$AV$11:$AV$311)</f>
        <v>0</v>
      </c>
      <c r="EV23" s="138">
        <f>SUMIF(RevReqDetR!$B$11:$B$311,EV$1,RevReqDetR!$AV$11:$AV$311)</f>
        <v>0</v>
      </c>
      <c r="EW23" s="138">
        <f>SUMIF(RevReqDetR!$B$11:$B$311,EW$1,RevReqDetR!$AV$11:$AV$311)</f>
        <v>0</v>
      </c>
      <c r="EX23" s="138">
        <f>SUMIF(RevReqDetR!$B$11:$B$311,EX$1,RevReqDetR!$AV$11:$AV$311)</f>
        <v>0</v>
      </c>
      <c r="EY23" s="138">
        <f>SUMIF(RevReqDetR!$B$11:$B$311,EY$1,RevReqDetR!$AV$11:$AV$311)</f>
        <v>0</v>
      </c>
      <c r="EZ23" s="138">
        <f>SUMIF(RevReqDetR!$B$11:$B$311,EZ$1,RevReqDetR!$AV$11:$AV$311)</f>
        <v>0</v>
      </c>
      <c r="FA23" s="138">
        <f>SUMIF(RevReqDetR!$B$11:$B$311,FA$1,RevReqDetR!$AV$11:$AV$311)</f>
        <v>0</v>
      </c>
      <c r="FB23" s="138">
        <f>SUMIF(RevReqDetR!$B$11:$B$311,FB$1,RevReqDetR!$AV$11:$AV$311)</f>
        <v>0</v>
      </c>
      <c r="FC23" s="138">
        <f>SUMIF(RevReqDetR!$B$11:$B$311,FC$1,RevReqDetR!$AV$11:$AV$311)</f>
        <v>0</v>
      </c>
      <c r="FD23" s="138">
        <f>SUMIF(RevReqDetR!$B$11:$B$311,FD$1,RevReqDetR!$AV$11:$AV$311)</f>
        <v>0</v>
      </c>
      <c r="FE23" s="138">
        <f>SUMIF(RevReqDetR!$B$11:$B$311,FE$1,RevReqDetR!$AV$11:$AV$311)</f>
        <v>0</v>
      </c>
      <c r="FF23" s="138">
        <f>SUMIF(RevReqDetR!$B$11:$B$311,FF$1,RevReqDetR!$AV$11:$AV$311)</f>
        <v>0</v>
      </c>
      <c r="FG23" s="138">
        <f>SUMIF(RevReqDetR!$B$11:$B$311,FG$1,RevReqDetR!$AV$11:$AV$311)</f>
        <v>0</v>
      </c>
      <c r="FH23" s="138">
        <f>SUMIF(RevReqDetR!$B$11:$B$311,FH$1,RevReqDetR!$AV$11:$AV$311)</f>
        <v>0</v>
      </c>
      <c r="FI23" s="138">
        <f>SUMIF(RevReqDetR!$B$11:$B$311,FI$1,RevReqDetR!$AV$11:$AV$311)</f>
        <v>0</v>
      </c>
      <c r="FJ23" s="138">
        <f>SUMIF(RevReqDetR!$B$11:$B$311,FJ$1,RevReqDetR!$AV$11:$AV$311)</f>
        <v>0</v>
      </c>
      <c r="FK23" s="138">
        <f>SUMIF(RevReqDetR!$B$11:$B$311,FK$1,RevReqDetR!$AV$11:$AV$311)</f>
        <v>0</v>
      </c>
      <c r="FL23" s="138">
        <f>SUMIF(RevReqDetR!$B$11:$B$311,FL$1,RevReqDetR!$AV$11:$AV$311)</f>
        <v>0</v>
      </c>
      <c r="FM23" s="138">
        <f>SUMIF(RevReqDetR!$B$11:$B$311,FM$1,RevReqDetR!$AV$11:$AV$311)</f>
        <v>0</v>
      </c>
      <c r="FN23" s="138">
        <f>SUMIF(RevReqDetR!$B$11:$B$311,FN$1,RevReqDetR!$AV$11:$AV$311)</f>
        <v>0</v>
      </c>
      <c r="FO23" s="138">
        <f>SUMIF(RevReqDetR!$B$11:$B$311,FO$1,RevReqDetR!$AV$11:$AV$311)</f>
        <v>0</v>
      </c>
      <c r="FP23" s="138">
        <f>SUMIF(RevReqDetR!$B$11:$B$311,FP$1,RevReqDetR!$AV$11:$AV$311)</f>
        <v>0</v>
      </c>
      <c r="FQ23" s="138">
        <f>SUMIF(RevReqDetR!$B$11:$B$311,FQ$1,RevReqDetR!$AV$11:$AV$311)</f>
        <v>0</v>
      </c>
      <c r="FR23" s="138">
        <f>SUMIF(RevReqDetR!$B$11:$B$311,FR$1,RevReqDetR!$AV$11:$AV$311)</f>
        <v>0</v>
      </c>
      <c r="FS23" s="138">
        <f>SUMIF(RevReqDetR!$B$11:$B$311,FS$1,RevReqDetR!$AV$11:$AV$311)</f>
        <v>0</v>
      </c>
      <c r="FT23" s="138">
        <f>SUMIF(RevReqDetR!$B$11:$B$311,FT$1,RevReqDetR!$AV$11:$AV$311)</f>
        <v>0</v>
      </c>
      <c r="FU23" s="138">
        <f>SUMIF(RevReqDetR!$B$11:$B$311,FU$1,RevReqDetR!$AV$11:$AV$311)</f>
        <v>0</v>
      </c>
      <c r="FV23" s="138">
        <f>SUMIF(RevReqDetR!$B$11:$B$311,FV$1,RevReqDetR!$AV$11:$AV$311)</f>
        <v>0</v>
      </c>
      <c r="FW23" s="138">
        <f>SUMIF(RevReqDetR!$B$11:$B$311,FW$1,RevReqDetR!$AV$11:$AV$311)</f>
        <v>0</v>
      </c>
      <c r="FX23" s="138">
        <f>SUMIF(RevReqDetR!$B$11:$B$311,FX$1,RevReqDetR!$AV$11:$AV$311)</f>
        <v>0</v>
      </c>
      <c r="FY23" s="138">
        <f>SUMIF(RevReqDetR!$B$11:$B$311,FY$1,RevReqDetR!$AV$11:$AV$311)</f>
        <v>0</v>
      </c>
      <c r="FZ23" s="138">
        <f>SUMIF(RevReqDetR!$B$11:$B$311,FZ$1,RevReqDetR!$AV$11:$AV$311)</f>
        <v>0</v>
      </c>
      <c r="GA23" s="138">
        <f>SUMIF(RevReqDetR!$B$11:$B$311,GA$1,RevReqDetR!$AV$11:$AV$311)</f>
        <v>0</v>
      </c>
      <c r="GB23" s="138">
        <f>SUMIF(RevReqDetR!$B$11:$B$311,GB$1,RevReqDetR!$AV$11:$AV$311)</f>
        <v>0</v>
      </c>
      <c r="GC23" s="138">
        <f>SUMIF(RevReqDetR!$B$11:$B$311,GC$1,RevReqDetR!$AV$11:$AV$311)</f>
        <v>0</v>
      </c>
      <c r="GD23" s="138">
        <f>SUMIF(RevReqDetR!$B$11:$B$311,GD$1,RevReqDetR!$AV$11:$AV$311)</f>
        <v>0</v>
      </c>
      <c r="GE23" s="138">
        <f>SUMIF(RevReqDetR!$B$11:$B$311,GE$1,RevReqDetR!$AV$11:$AV$311)</f>
        <v>0</v>
      </c>
      <c r="GF23" s="138">
        <f>SUMIF(RevReqDetR!$B$11:$B$311,GF$1,RevReqDetR!$AV$11:$AV$311)</f>
        <v>0</v>
      </c>
      <c r="GG23" s="138">
        <f>SUMIF(RevReqDetR!$B$11:$B$311,GG$1,RevReqDetR!$AV$11:$AV$311)</f>
        <v>0</v>
      </c>
      <c r="GH23" s="138">
        <f>SUMIF(RevReqDetR!$B$11:$B$311,GH$1,RevReqDetR!$AV$11:$AV$311)</f>
        <v>0</v>
      </c>
      <c r="GI23" s="138">
        <f>SUMIF(RevReqDetR!$B$11:$B$311,GI$1,RevReqDetR!$AV$11:$AV$311)</f>
        <v>0</v>
      </c>
      <c r="GJ23" s="138">
        <f>SUMIF(RevReqDetR!$B$11:$B$311,GJ$1,RevReqDetR!$AV$11:$AV$311)</f>
        <v>0</v>
      </c>
      <c r="GK23" s="138">
        <f>SUMIF(RevReqDetR!$B$11:$B$311,GK$1,RevReqDetR!$AV$11:$AV$311)</f>
        <v>0</v>
      </c>
      <c r="GL23" s="138">
        <f>SUMIF(RevReqDetR!$B$11:$B$311,GL$1,RevReqDetR!$AV$11:$AV$311)</f>
        <v>0</v>
      </c>
      <c r="GM23" s="138">
        <f>SUMIF(RevReqDetR!$B$11:$B$311,GM$1,RevReqDetR!$AV$11:$AV$311)</f>
        <v>0</v>
      </c>
      <c r="GN23" s="138">
        <f>SUMIF(RevReqDetR!$B$11:$B$311,GN$1,RevReqDetR!$AV$11:$AV$311)</f>
        <v>0</v>
      </c>
      <c r="GO23" s="138">
        <f>SUMIF(RevReqDetR!$B$11:$B$311,GO$1,RevReqDetR!$AV$11:$AV$311)</f>
        <v>0</v>
      </c>
      <c r="GP23" s="138">
        <f>SUMIF(RevReqDetR!$B$11:$B$311,GP$1,RevReqDetR!$AV$11:$AV$311)</f>
        <v>0</v>
      </c>
      <c r="GQ23" s="138">
        <f>SUMIF(RevReqDetR!$B$11:$B$311,GQ$1,RevReqDetR!$AV$11:$AV$311)</f>
        <v>0</v>
      </c>
      <c r="GR23" s="138">
        <f>SUMIF(RevReqDetR!$B$11:$B$311,GR$1,RevReqDetR!$AV$11:$AV$311)</f>
        <v>0</v>
      </c>
      <c r="GS23" s="138">
        <f>SUMIF(RevReqDetR!$B$11:$B$311,GS$1,RevReqDetR!$AV$11:$AV$311)</f>
        <v>0</v>
      </c>
      <c r="GT23" s="138">
        <f>SUMIF(RevReqDetR!$B$11:$B$311,GT$1,RevReqDetR!$AV$11:$AV$311)</f>
        <v>0</v>
      </c>
      <c r="GU23" s="138">
        <f>SUMIF(RevReqDetR!$B$11:$B$311,GU$1,RevReqDetR!$AV$11:$AV$311)</f>
        <v>0</v>
      </c>
      <c r="GV23" s="138">
        <f>SUMIF(RevReqDetR!$B$11:$B$311,GV$1,RevReqDetR!$AV$11:$AV$311)</f>
        <v>0</v>
      </c>
      <c r="GW23" s="138">
        <f>SUMIF(RevReqDetR!$B$11:$B$311,GW$1,RevReqDetR!$AV$11:$AV$311)</f>
        <v>0</v>
      </c>
      <c r="GX23" s="138">
        <f>SUMIF(RevReqDetR!$B$11:$B$311,GX$1,RevReqDetR!$AV$11:$AV$311)</f>
        <v>0</v>
      </c>
      <c r="GY23" s="138">
        <f>SUMIF(RevReqDetR!$B$11:$B$311,GY$1,RevReqDetR!$AV$11:$AV$311)</f>
        <v>0</v>
      </c>
      <c r="GZ23" s="138">
        <f>SUMIF(RevReqDetR!$B$11:$B$311,GZ$1,RevReqDetR!$AV$11:$AV$311)</f>
        <v>0</v>
      </c>
      <c r="HA23" s="138">
        <f>SUMIF(RevReqDetR!$B$11:$B$311,HA$1,RevReqDetR!$AV$11:$AV$311)</f>
        <v>0</v>
      </c>
      <c r="HB23" s="138">
        <f>SUMIF(RevReqDetR!$B$11:$B$311,HB$1,RevReqDetR!$AV$11:$AV$311)</f>
        <v>0</v>
      </c>
      <c r="HC23" s="138">
        <f>SUMIF(RevReqDetR!$B$11:$B$311,HC$1,RevReqDetR!$AV$11:$AV$311)</f>
        <v>0</v>
      </c>
      <c r="HD23" s="138">
        <f>SUMIF(RevReqDetR!$B$11:$B$311,HD$1,RevReqDetR!$AV$11:$AV$311)</f>
        <v>0</v>
      </c>
      <c r="HE23" s="138">
        <f>SUMIF(RevReqDetR!$B$11:$B$311,HE$1,RevReqDetR!$AV$11:$AV$311)</f>
        <v>0</v>
      </c>
      <c r="HF23" s="138">
        <f>SUMIF(RevReqDetR!$B$11:$B$311,HF$1,RevReqDetR!$AV$11:$AV$311)</f>
        <v>0</v>
      </c>
      <c r="HG23" s="138">
        <f>SUMIF(RevReqDetR!$B$11:$B$311,HG$1,RevReqDetR!$AV$11:$AV$311)</f>
        <v>0</v>
      </c>
      <c r="HH23" s="138">
        <f>SUMIF(RevReqDetR!$B$11:$B$311,HH$1,RevReqDetR!$AV$11:$AV$311)</f>
        <v>0</v>
      </c>
      <c r="HI23" s="138">
        <f>SUMIF(RevReqDetR!$B$11:$B$311,HI$1,RevReqDetR!$AV$11:$AV$311)</f>
        <v>0</v>
      </c>
      <c r="HJ23" s="138">
        <f>SUMIF(RevReqDetR!$B$11:$B$311,HJ$1,RevReqDetR!$AV$11:$AV$311)</f>
        <v>0</v>
      </c>
      <c r="HK23" s="138">
        <f>SUMIF(RevReqDetR!$B$11:$B$311,HK$1,RevReqDetR!$AV$11:$AV$311)</f>
        <v>0</v>
      </c>
      <c r="HL23" s="138">
        <f>SUMIF(RevReqDetR!$B$11:$B$311,HL$1,RevReqDetR!$AV$11:$AV$311)</f>
        <v>0</v>
      </c>
      <c r="HM23" s="138">
        <f>SUMIF(RevReqDetR!$B$11:$B$311,HM$1,RevReqDetR!$AV$11:$AV$311)</f>
        <v>0</v>
      </c>
      <c r="HN23" s="138">
        <f>SUMIF(RevReqDetR!$B$11:$B$311,HN$1,RevReqDetR!$AV$11:$AV$311)</f>
        <v>0</v>
      </c>
      <c r="HO23" s="138">
        <f>SUMIF(RevReqDetR!$B$11:$B$311,HO$1,RevReqDetR!$AV$11:$AV$311)</f>
        <v>0</v>
      </c>
      <c r="HP23" s="138">
        <f>SUMIF(RevReqDetR!$B$11:$B$311,HP$1,RevReqDetR!$AV$11:$AV$311)</f>
        <v>0</v>
      </c>
      <c r="HQ23" s="138">
        <f>SUMIF(RevReqDetR!$B$11:$B$311,HQ$1,RevReqDetR!$AV$11:$AV$311)</f>
        <v>0</v>
      </c>
      <c r="HR23" s="138">
        <f>SUMIF(RevReqDetR!$B$11:$B$311,HR$1,RevReqDetR!$AV$11:$AV$311)</f>
        <v>0</v>
      </c>
      <c r="HS23" s="138">
        <f>SUMIF(RevReqDetR!$B$11:$B$311,HS$1,RevReqDetR!$AV$11:$AV$311)</f>
        <v>0</v>
      </c>
      <c r="HT23" s="138">
        <f>SUMIF(RevReqDetR!$B$11:$B$311,HT$1,RevReqDetR!$AV$11:$AV$311)</f>
        <v>0</v>
      </c>
      <c r="HU23" s="138">
        <f>SUMIF(RevReqDetR!$B$11:$B$311,HU$1,RevReqDetR!$AV$11:$AV$311)</f>
        <v>0</v>
      </c>
      <c r="HV23" s="138">
        <f>SUMIF(RevReqDetR!$B$11:$B$311,HV$1,RevReqDetR!$AV$11:$AV$311)</f>
        <v>0</v>
      </c>
      <c r="HW23" s="138">
        <f>SUMIF(RevReqDetR!$B$11:$B$311,HW$1,RevReqDetR!$AV$11:$AV$311)</f>
        <v>0</v>
      </c>
      <c r="HY23" s="138">
        <f t="array" ref="HY23">SUM(IF($D$45:$HX$45=HY$1,IF($D$46:$HX$46=12,($D23:$HX23))))</f>
        <v>0</v>
      </c>
      <c r="HZ23" s="138">
        <f t="array" ref="HZ23">SUM(IF($D$45:$HX$45=HZ$1,IF($D$46:$HX$46=12,($D23:$HX23))))</f>
        <v>0</v>
      </c>
      <c r="IA23" s="138">
        <f t="array" ref="IA23">SUM(IF($D$45:$HX$45=IA$1,IF($D$46:$HX$46=12,($D23:$HX23))))</f>
        <v>44062.189999999944</v>
      </c>
      <c r="IB23" s="138">
        <f t="array" ref="IB23">SUM(IF($D$45:$HX$45=IB$1,IF($D$46:$HX$46=12,($D23:$HX23))))</f>
        <v>146939.90999999992</v>
      </c>
      <c r="IC23" s="138">
        <f t="array" ref="IC23">SUM(IF($D$45:$HX$45=IC$1,IF($D$46:$HX$46=12,($D23:$HX23))))</f>
        <v>0</v>
      </c>
      <c r="ID23" s="138">
        <f t="array" ref="ID23">SUM(IF($D$45:$HX$45=ID$1,IF($D$46:$HX$46=12,($D23:$HX23))))</f>
        <v>2751.56</v>
      </c>
      <c r="IE23" s="138">
        <f t="array" ref="IE23">SUM(IF($D$45:$HX$45=IE$1,IF($D$46:$HX$46=12,($D23:$HX23))))</f>
        <v>2558.0199999999995</v>
      </c>
      <c r="IF23" s="138">
        <f t="array" ref="IF23">SUM(IF($D$45:$HX$45=IF$1,IF($D$46:$HX$46=12,($D23:$HX23))))</f>
        <v>1226.71</v>
      </c>
      <c r="IG23" s="138">
        <f t="array" ref="IG23">SUM(IF($D$45:$HX$45=IG$1,IF($D$46:$HX$46=12,($D23:$HX23))))</f>
        <v>920.05</v>
      </c>
      <c r="IH23" s="138">
        <f t="array" ref="IH23">SUM(IF($D$45:$HX$45=IH$1,IF($D$46:$HX$46=12,($D23:$HX23))))</f>
        <v>247.65</v>
      </c>
      <c r="II23" s="138">
        <f t="array" ref="II23">SUM(IF($D$45:$HX$45=II$1,IF($D$46:$HX$46=12,($D23:$HX23))))</f>
        <v>14.34</v>
      </c>
      <c r="IJ23" s="138">
        <f t="array" ref="IJ23">SUM(IF($D$45:$HX$45=IJ$1,IF($D$46:$HX$46=12,($D23:$HX23))))</f>
        <v>0</v>
      </c>
      <c r="IK23" s="138">
        <f t="array" ref="IK23">SUM(IF($D$45:$HX$45=IK$1,IF($D$46:$HX$46=12,($D23:$HX23))))</f>
        <v>0</v>
      </c>
      <c r="IL23" s="138">
        <f t="array" ref="IL23">SUM(IF($D$45:$HX$45=IL$1,IF($D$46:$HX$46=12,($D23:$HX23))))</f>
        <v>0</v>
      </c>
      <c r="IM23" s="138">
        <f t="array" ref="IM23">SUM(IF($D$45:$HX$45=IM$1,IF($D$46:$HX$46=12,($D23:$HX23))))</f>
        <v>0</v>
      </c>
      <c r="IN23" s="138">
        <f t="array" ref="IN23">SUM(IF($D$45:$HX$45=IN$1,IF($D$46:$HX$46=12,($D23:$HX23))))</f>
        <v>0</v>
      </c>
      <c r="IO23" s="138">
        <f t="array" ref="IO23">SUM(IF($D$45:$HX$45=IO$1,IF($D$46:$HX$46=12,($D23:$HX23))))</f>
        <v>0</v>
      </c>
      <c r="IP23" s="138">
        <f t="array" ref="IP23">SUM(IF($D$45:$HX$45=IP$1,IF($D$46:$HX$46=12,($D23:$HX23))))</f>
        <v>0</v>
      </c>
      <c r="IQ23" s="138">
        <f t="array" ref="IQ23">SUM(IF($D$45:$HX$45=IQ$1,IF($D$46:$HX$46=12,($D23:$HX23))))</f>
        <v>0</v>
      </c>
      <c r="IR23" s="138">
        <f t="array" ref="IR23">SUM(IF($D$45:$HX$45=IR$1,IF($D$46:$HX$46=12,($D23:$HX23))))</f>
        <v>0</v>
      </c>
    </row>
    <row r="24" spans="1:252" ht="15" x14ac:dyDescent="0.35">
      <c r="B24" s="139" t="s">
        <v>151</v>
      </c>
      <c r="D24" s="13">
        <f>SUMIF(RevReqDetR!$B$11:$B$311,D$1,RevReqDetR!$AU$11:$AU$311)</f>
        <v>0</v>
      </c>
      <c r="E24" s="13">
        <f>SUMIF(RevReqDetR!$B$11:$B$311,E$1,RevReqDetR!$AU$11:$AU$311)</f>
        <v>0</v>
      </c>
      <c r="F24" s="13">
        <f>SUMIF(RevReqDetR!$B$11:$B$311,F$1,RevReqDetR!$AU$11:$AU$311)</f>
        <v>0</v>
      </c>
      <c r="G24" s="13">
        <f>SUMIF(RevReqDetR!$B$11:$B$311,G$1,RevReqDetR!$AU$11:$AU$311)</f>
        <v>0</v>
      </c>
      <c r="H24" s="13">
        <f>SUMIF(RevReqDetR!$B$11:$B$311,H$1,RevReqDetR!$AU$11:$AU$311)</f>
        <v>0</v>
      </c>
      <c r="I24" s="13">
        <f>SUMIF(RevReqDetR!$B$11:$B$311,I$1,RevReqDetR!$AU$11:$AU$311)</f>
        <v>0</v>
      </c>
      <c r="J24" s="13">
        <f>SUMIF(RevReqDetR!$B$11:$B$311,J$1,RevReqDetR!$AU$11:$AU$311)</f>
        <v>0</v>
      </c>
      <c r="K24" s="13">
        <f>SUMIF(RevReqDetR!$B$11:$B$311,K$1,RevReqDetR!$AU$11:$AU$311)</f>
        <v>0</v>
      </c>
      <c r="L24" s="13">
        <f>SUMIF(RevReqDetR!$B$11:$B$311,L$1,RevReqDetR!$AU$11:$AU$311)</f>
        <v>0</v>
      </c>
      <c r="M24" s="13">
        <f>SUMIF(RevReqDetR!$B$11:$B$311,M$1,RevReqDetR!$AU$11:$AU$311)</f>
        <v>0</v>
      </c>
      <c r="N24" s="13">
        <f>SUMIF(RevReqDetR!$B$11:$B$311,N$1,RevReqDetR!$AU$11:$AU$311)</f>
        <v>0</v>
      </c>
      <c r="O24" s="13">
        <f>SUMIF(RevReqDetR!$B$11:$B$311,O$1,RevReqDetR!$AU$11:$AU$311)</f>
        <v>0</v>
      </c>
      <c r="P24" s="13">
        <f>SUMIF(RevReqDetR!$B$11:$B$311,P$1,RevReqDetR!$AU$11:$AU$311)</f>
        <v>0</v>
      </c>
      <c r="Q24" s="13">
        <f>SUMIF(RevReqDetR!$B$11:$B$311,Q$1,RevReqDetR!$AU$11:$AU$311)</f>
        <v>0</v>
      </c>
      <c r="R24" s="13">
        <f>SUMIF(RevReqDetR!$B$11:$B$311,R$1,RevReqDetR!$AU$11:$AU$311)</f>
        <v>3072910.3200000012</v>
      </c>
      <c r="S24" s="13">
        <f>SUMIF(RevReqDetR!$B$11:$B$311,S$1,RevReqDetR!$AU$11:$AU$311)</f>
        <v>3438511.8200000012</v>
      </c>
      <c r="T24" s="13">
        <f>SUMIF(RevReqDetR!$B$11:$B$311,T$1,RevReqDetR!$AU$11:$AU$311)</f>
        <v>3954508.580000001</v>
      </c>
      <c r="U24" s="13">
        <f>SUMIF(RevReqDetR!$B$11:$B$311,U$1,RevReqDetR!$AU$11:$AU$311)</f>
        <v>1921862.600000001</v>
      </c>
      <c r="V24" s="13">
        <f>SUMIF(RevReqDetR!$B$11:$B$311,V$1,RevReqDetR!$AU$11:$AU$311)</f>
        <v>3181136.600000001</v>
      </c>
      <c r="W24" s="13">
        <f>SUMIF(RevReqDetR!$B$11:$B$311,W$1,RevReqDetR!$AU$11:$AU$311)</f>
        <v>4733263.2500000009</v>
      </c>
      <c r="X24" s="13">
        <f>SUMIF(RevReqDetR!$B$11:$B$311,X$1,RevReqDetR!$AU$11:$AU$311)</f>
        <v>2929943.850000001</v>
      </c>
      <c r="Y24" s="13">
        <f>SUMIF(RevReqDetR!$B$11:$B$311,Y$1,RevReqDetR!$AU$11:$AU$311)</f>
        <v>3437322.7600000012</v>
      </c>
      <c r="Z24" s="13">
        <f>SUMIF(RevReqDetR!$B$11:$B$311,Z$1,RevReqDetR!$AU$11:$AU$311)</f>
        <v>4484156.0900000017</v>
      </c>
      <c r="AA24" s="13">
        <f>SUMIF(RevReqDetR!$B$11:$B$311,AA$1,RevReqDetR!$AU$11:$AU$311)</f>
        <v>5174629.2700000014</v>
      </c>
      <c r="AB24" s="13">
        <f>SUMIF(RevReqDetR!$B$11:$B$311,AB$1,RevReqDetR!$AU$11:$AU$311)</f>
        <v>1341600.5499998638</v>
      </c>
      <c r="AC24" s="13">
        <f>SUMIF(RevReqDetR!$B$11:$B$311,AC$1,RevReqDetR!$AU$11:$AU$311)</f>
        <v>1795217.6299998639</v>
      </c>
      <c r="AD24" s="13">
        <f>SUMIF(RevReqDetR!$B$11:$B$311,AD$1,RevReqDetR!$AU$11:$AU$311)</f>
        <v>2312831.0899998639</v>
      </c>
      <c r="AE24" s="13">
        <f>SUMIF(RevReqDetR!$B$11:$B$311,AE$1,RevReqDetR!$AU$11:$AU$311)</f>
        <v>1045612.2999998638</v>
      </c>
      <c r="AF24" s="13">
        <f>SUMIF(RevReqDetR!$B$11:$B$311,AF$1,RevReqDetR!$AU$11:$AU$311)</f>
        <v>1265715.5599998641</v>
      </c>
      <c r="AG24" s="13">
        <f>SUMIF(RevReqDetR!$B$11:$B$311,AG$1,RevReqDetR!$AU$11:$AU$311)</f>
        <v>2065179.2899998641</v>
      </c>
      <c r="AH24" s="13">
        <f>SUMIF(RevReqDetR!$B$11:$B$311,AH$1,RevReqDetR!$AU$11:$AU$311)</f>
        <v>1032372.4499998642</v>
      </c>
      <c r="AI24" s="13">
        <f>SUMIF(RevReqDetR!$B$11:$B$311,AI$1,RevReqDetR!$AU$11:$AU$311)</f>
        <v>1909578.2799998643</v>
      </c>
      <c r="AJ24" s="13">
        <f>SUMIF(RevReqDetR!$B$11:$B$311,AJ$1,RevReqDetR!$AU$11:$AU$311)</f>
        <v>984002.41999986349</v>
      </c>
      <c r="AK24" s="13">
        <f>SUMIF(RevReqDetR!$B$11:$B$311,AK$1,RevReqDetR!$AU$11:$AU$311)</f>
        <v>1907564.1999998635</v>
      </c>
      <c r="AL24" s="13">
        <f>SUMIF(RevReqDetR!$B$11:$B$311,AL$1,RevReqDetR!$AU$11:$AU$311)</f>
        <v>2764395.1099998634</v>
      </c>
      <c r="AM24" s="13">
        <f>SUMIF(RevReqDetR!$B$11:$B$311,AM$1,RevReqDetR!$AU$11:$AU$311)</f>
        <v>691748.38999986369</v>
      </c>
      <c r="AN24" s="13">
        <f>SUMIF(RevReqDetR!$B$11:$B$311,AN$1,RevReqDetR!$AU$11:$AU$311)</f>
        <v>1062873.4699998638</v>
      </c>
      <c r="AO24" s="13">
        <f>SUMIF(RevReqDetR!$B$11:$B$311,AO$1,RevReqDetR!$AU$11:$AU$311)</f>
        <v>1287922.4699998638</v>
      </c>
      <c r="AP24" s="13">
        <f>SUMIF(RevReqDetR!$B$11:$B$311,AP$1,RevReqDetR!$AU$11:$AU$311)</f>
        <v>1472228.8899998637</v>
      </c>
      <c r="AQ24" s="13">
        <f>SUMIF(RevReqDetR!$B$11:$B$311,AQ$1,RevReqDetR!$AU$11:$AU$311)</f>
        <v>1691072.6899998637</v>
      </c>
      <c r="AR24" s="13">
        <f>SUMIF(RevReqDetR!$B$11:$B$311,AR$1,RevReqDetR!$AU$11:$AU$311)</f>
        <v>234805.99999986368</v>
      </c>
      <c r="AS24" s="13">
        <f>SUMIF(RevReqDetR!$B$11:$B$311,AS$1,RevReqDetR!$AU$11:$AU$311)</f>
        <v>703587.2899998636</v>
      </c>
      <c r="AT24" s="13">
        <f>SUMIF(RevReqDetR!$B$11:$B$311,AT$1,RevReqDetR!$AU$11:$AU$311)</f>
        <v>511253.2499998475</v>
      </c>
      <c r="AU24" s="13">
        <f>SUMIF(RevReqDetR!$B$11:$B$311,AU$1,RevReqDetR!$AU$11:$AU$311)</f>
        <v>1047714.0899998475</v>
      </c>
      <c r="AV24" s="13">
        <f>SUMIF(RevReqDetR!$B$11:$B$311,AV$1,RevReqDetR!$AU$11:$AU$311)</f>
        <v>541144.75999984739</v>
      </c>
      <c r="AW24" s="13">
        <f>SUMIF(RevReqDetR!$B$11:$B$311,AW$1,RevReqDetR!$AU$11:$AU$311)</f>
        <v>1055833.0699998473</v>
      </c>
      <c r="AX24" s="13">
        <f>SUMIF(RevReqDetR!$B$11:$B$311,AX$1,RevReqDetR!$AU$11:$AU$311)</f>
        <v>1649716.0699998473</v>
      </c>
      <c r="AY24" s="13">
        <f>SUMIF(RevReqDetR!$B$11:$B$311,AY$1,RevReqDetR!$AU$11:$AU$311)</f>
        <v>512717.52999984729</v>
      </c>
      <c r="AZ24" s="13">
        <f>SUMIF(RevReqDetR!$B$11:$B$311,AZ$1,RevReqDetR!$AU$11:$AU$311)</f>
        <v>837530.16999984731</v>
      </c>
      <c r="BA24" s="13">
        <f>SUMIF(RevReqDetR!$B$11:$B$311,BA$1,RevReqDetR!$AU$11:$AU$311)</f>
        <v>268789.07999982964</v>
      </c>
      <c r="BB24" s="13">
        <f>SUMIF(RevReqDetR!$B$11:$B$311,BB$1,RevReqDetR!$AU$11:$AU$311)</f>
        <v>372541.67999982962</v>
      </c>
      <c r="BC24" s="13">
        <f>SUMIF(RevReqDetR!$B$11:$B$311,BC$1,RevReqDetR!$AU$11:$AU$311)</f>
        <v>516584.03999982961</v>
      </c>
      <c r="BD24" s="13">
        <f>SUMIF(RevReqDetR!$B$11:$B$311,BD$1,RevReqDetR!$AU$11:$AU$311)</f>
        <v>124888.58999982564</v>
      </c>
      <c r="BE24" s="13">
        <f>SUMIF(RevReqDetR!$B$11:$B$311,BE$1,RevReqDetR!$AU$11:$AU$311)</f>
        <v>363433.58999982657</v>
      </c>
      <c r="BF24" s="13">
        <f>SUMIF(RevReqDetR!$B$11:$B$311,BF$1,RevReqDetR!$AU$11:$AU$311)</f>
        <v>705053.58999982662</v>
      </c>
      <c r="BG24" s="13">
        <f>SUMIF(RevReqDetR!$B$11:$B$311,BG$1,RevReqDetR!$AU$11:$AU$311)</f>
        <v>1086973.5899998266</v>
      </c>
      <c r="BH24" s="13">
        <f>SUMIF(RevReqDetR!$B$11:$B$311,BH$1,RevReqDetR!$AU$11:$AU$311)</f>
        <v>455080</v>
      </c>
      <c r="BI24" s="13">
        <f>SUMIF(RevReqDetR!$B$11:$B$311,BI$1,RevReqDetR!$AU$11:$AU$311)</f>
        <v>901635</v>
      </c>
      <c r="BJ24" s="13">
        <f>SUMIF(RevReqDetR!$B$11:$B$311,BJ$1,RevReqDetR!$AU$11:$AU$311)</f>
        <v>1344625</v>
      </c>
      <c r="BK24" s="13">
        <f>SUMIF(RevReqDetR!$B$11:$B$311,BK$1,RevReqDetR!$AU$11:$AU$311)</f>
        <v>407185</v>
      </c>
      <c r="BL24" s="13">
        <f>SUMIF(RevReqDetR!$B$11:$B$311,BL$1,RevReqDetR!$AU$11:$AU$311)</f>
        <v>755160</v>
      </c>
      <c r="BM24" s="13">
        <f>SUMIF(RevReqDetR!$B$11:$B$311,BM$1,RevReqDetR!$AU$11:$AU$311)</f>
        <v>1036640</v>
      </c>
      <c r="BN24" s="13">
        <f>SUMIF(RevReqDetR!$B$11:$B$311,BN$1,RevReqDetR!$AU$11:$AU$311)</f>
        <v>177630</v>
      </c>
      <c r="BO24" s="13">
        <f>SUMIF(RevReqDetR!$B$11:$B$311,BO$1,RevReqDetR!$AU$11:$AU$311)</f>
        <v>335265</v>
      </c>
      <c r="BP24" s="13">
        <f>SUMIF(RevReqDetR!$B$11:$B$311,BP$1,RevReqDetR!$AU$11:$AU$311)</f>
        <v>527930</v>
      </c>
      <c r="BQ24" s="13">
        <f>SUMIF(RevReqDetR!$B$11:$B$311,BQ$1,RevReqDetR!$AU$11:$AU$311)</f>
        <v>240250</v>
      </c>
      <c r="BR24" s="13">
        <f>SUMIF(RevReqDetR!$B$11:$B$311,BR$1,RevReqDetR!$AU$11:$AU$311)</f>
        <v>578615</v>
      </c>
      <c r="BS24" s="13">
        <f>SUMIF(RevReqDetR!$B$11:$B$311,BS$1,RevReqDetR!$AU$11:$AU$311)</f>
        <v>958520</v>
      </c>
      <c r="BT24" s="13">
        <f>SUMIF(RevReqDetR!$B$11:$B$311,BT$1,RevReqDetR!$AU$11:$AU$311)</f>
        <v>452755</v>
      </c>
      <c r="BU24" s="13">
        <f>SUMIF(RevReqDetR!$B$11:$B$311,BU$1,RevReqDetR!$AU$11:$AU$311)</f>
        <v>897140</v>
      </c>
      <c r="BV24" s="13">
        <f>SUMIF(RevReqDetR!$B$11:$B$311,BV$1,RevReqDetR!$AU$11:$AU$311)</f>
        <v>1336255</v>
      </c>
      <c r="BW24" s="13">
        <f>SUMIF(RevReqDetR!$B$11:$B$311,BW$1,RevReqDetR!$AU$11:$AU$311)</f>
        <v>406720</v>
      </c>
      <c r="BX24" s="13">
        <f>SUMIF(RevReqDetR!$B$11:$B$311,BX$1,RevReqDetR!$AU$11:$AU$311)</f>
        <v>752990</v>
      </c>
      <c r="BY24" s="13">
        <f>SUMIF(RevReqDetR!$B$11:$B$311,BY$1,RevReqDetR!$AU$11:$AU$311)</f>
        <v>1030905</v>
      </c>
      <c r="BZ24" s="13">
        <f>SUMIF(RevReqDetR!$B$11:$B$311,BZ$1,RevReqDetR!$AU$11:$AU$311)</f>
        <v>177475</v>
      </c>
      <c r="CA24" s="13">
        <f>SUMIF(RevReqDetR!$B$11:$B$311,CA$1,RevReqDetR!$AU$11:$AU$311)</f>
        <v>332320</v>
      </c>
      <c r="CB24" s="13">
        <f>SUMIF(RevReqDetR!$B$11:$B$311,CB$1,RevReqDetR!$AU$11:$AU$311)</f>
        <v>525140</v>
      </c>
      <c r="CC24" s="13">
        <f>SUMIF(RevReqDetR!$B$11:$B$311,CC$1,RevReqDetR!$AU$11:$AU$311)</f>
        <v>238545</v>
      </c>
      <c r="CD24" s="13">
        <f>SUMIF(RevReqDetR!$B$11:$B$311,CD$1,RevReqDetR!$AU$11:$AU$311)</f>
        <v>573190</v>
      </c>
      <c r="CE24" s="13">
        <f>SUMIF(RevReqDetR!$B$11:$B$311,CE$1,RevReqDetR!$AU$11:$AU$311)</f>
        <v>951080</v>
      </c>
      <c r="CF24" s="13">
        <f>SUMIF(RevReqDetR!$B$11:$B$311,CF$1,RevReqDetR!$AU$11:$AU$311)</f>
        <v>450585</v>
      </c>
      <c r="CG24" s="13">
        <f>SUMIF(RevReqDetR!$B$11:$B$311,CG$1,RevReqDetR!$AU$11:$AU$311)</f>
        <v>891250</v>
      </c>
      <c r="CH24" s="13">
        <f>SUMIF(RevReqDetR!$B$11:$B$311,CH$1,RevReqDetR!$AU$11:$AU$311)</f>
        <v>1327575</v>
      </c>
      <c r="CI24" s="13">
        <f>SUMIF(RevReqDetR!$B$11:$B$311,CI$1,RevReqDetR!$AU$11:$AU$311)</f>
        <v>403465</v>
      </c>
      <c r="CJ24" s="13">
        <f>SUMIF(RevReqDetR!$B$11:$B$311,CJ$1,RevReqDetR!$AU$11:$AU$311)</f>
        <v>746325</v>
      </c>
      <c r="CK24" s="13">
        <f>SUMIF(RevReqDetR!$B$11:$B$311,CK$1,RevReqDetR!$AU$11:$AU$311)</f>
        <v>1024240</v>
      </c>
      <c r="CL24" s="13">
        <f>SUMIF(RevReqDetR!$B$11:$B$311,CL$1,RevReqDetR!$AU$11:$AU$311)</f>
        <v>174840</v>
      </c>
      <c r="CM24" s="13">
        <f>SUMIF(RevReqDetR!$B$11:$B$311,CM$1,RevReqDetR!$AU$11:$AU$311)</f>
        <v>329065</v>
      </c>
      <c r="CN24" s="13">
        <f>SUMIF(RevReqDetR!$B$11:$B$311,CN$1,RevReqDetR!$AU$11:$AU$311)</f>
        <v>520490</v>
      </c>
      <c r="CO24" s="13">
        <f>SUMIF(RevReqDetR!$B$11:$B$311,CO$1,RevReqDetR!$AU$11:$AU$311)</f>
        <v>235135</v>
      </c>
      <c r="CP24" s="13">
        <f>SUMIF(RevReqDetR!$B$11:$B$311,CP$1,RevReqDetR!$AU$11:$AU$311)</f>
        <v>567765</v>
      </c>
      <c r="CQ24" s="13">
        <f>SUMIF(RevReqDetR!$B$11:$B$311,CQ$1,RevReqDetR!$AU$11:$AU$311)</f>
        <v>941780</v>
      </c>
      <c r="CR24" s="13">
        <f>SUMIF(RevReqDetR!$B$11:$B$311,CR$1,RevReqDetR!$AU$11:$AU$311)</f>
        <v>447020</v>
      </c>
      <c r="CS24" s="13">
        <f>SUMIF(RevReqDetR!$B$11:$B$311,CS$1,RevReqDetR!$AU$11:$AU$311)</f>
        <v>884430</v>
      </c>
      <c r="CT24" s="13">
        <f>SUMIF(RevReqDetR!$B$11:$B$311,CT$1,RevReqDetR!$AU$11:$AU$311)</f>
        <v>1317500</v>
      </c>
      <c r="CU24" s="13">
        <f>SUMIF(RevReqDetR!$B$11:$B$311,CU$1,RevReqDetR!$AU$11:$AU$311)</f>
        <v>398040</v>
      </c>
      <c r="CV24" s="13">
        <f>SUMIF(RevReqDetR!$B$11:$B$311,CV$1,RevReqDetR!$AU$11:$AU$311)</f>
        <v>739195</v>
      </c>
      <c r="CW24" s="13">
        <f>SUMIF(RevReqDetR!$B$11:$B$311,CW$1,RevReqDetR!$AU$11:$AU$311)</f>
        <v>1012460</v>
      </c>
      <c r="CX24" s="13">
        <f>SUMIF(RevReqDetR!$B$11:$B$311,CX$1,RevReqDetR!$AU$11:$AU$311)</f>
        <v>173445</v>
      </c>
      <c r="CY24" s="13">
        <f>SUMIF(RevReqDetR!$B$11:$B$311,CY$1,RevReqDetR!$AU$11:$AU$311)</f>
        <v>325035</v>
      </c>
      <c r="CZ24" s="13">
        <f>SUMIF(RevReqDetR!$B$11:$B$311,CZ$1,RevReqDetR!$AU$11:$AU$311)</f>
        <v>514445</v>
      </c>
      <c r="DA24" s="13">
        <f>SUMIF(RevReqDetR!$B$11:$B$311,DA$1,RevReqDetR!$AU$11:$AU$311)</f>
        <v>232810</v>
      </c>
      <c r="DB24" s="13">
        <f>SUMIF(RevReqDetR!$B$11:$B$311,DB$1,RevReqDetR!$AU$11:$AU$311)</f>
        <v>562185</v>
      </c>
      <c r="DC24" s="13">
        <f>SUMIF(RevReqDetR!$B$11:$B$311,DC$1,RevReqDetR!$AU$11:$AU$311)</f>
        <v>930930</v>
      </c>
      <c r="DD24" s="13">
        <f>SUMIF(RevReqDetR!$B$11:$B$311,DD$1,RevReqDetR!$AU$11:$AU$311)</f>
        <v>439735</v>
      </c>
      <c r="DE24" s="13">
        <f>SUMIF(RevReqDetR!$B$11:$B$311,DE$1,RevReqDetR!$AU$11:$AU$311)</f>
        <v>869395</v>
      </c>
      <c r="DF24" s="13">
        <f>SUMIF(RevReqDetR!$B$11:$B$311,DF$1,RevReqDetR!$AU$11:$AU$311)</f>
        <v>1292080</v>
      </c>
      <c r="DG24" s="13">
        <f>SUMIF(RevReqDetR!$B$11:$B$311,DG$1,RevReqDetR!$AU$11:$AU$311)</f>
        <v>389205</v>
      </c>
      <c r="DH24" s="13">
        <f>SUMIF(RevReqDetR!$B$11:$B$311,DH$1,RevReqDetR!$AU$11:$AU$311)</f>
        <v>718890</v>
      </c>
      <c r="DI24" s="13">
        <f>SUMIF(RevReqDetR!$B$11:$B$311,DI$1,RevReqDetR!$AU$11:$AU$311)</f>
        <v>984405</v>
      </c>
      <c r="DJ24" s="13">
        <f>SUMIF(RevReqDetR!$B$11:$B$311,DJ$1,RevReqDetR!$AU$11:$AU$311)</f>
        <v>168175</v>
      </c>
      <c r="DK24" s="13">
        <f>SUMIF(RevReqDetR!$B$11:$B$311,DK$1,RevReqDetR!$AU$11:$AU$311)</f>
        <v>315580</v>
      </c>
      <c r="DL24" s="13">
        <f>SUMIF(RevReqDetR!$B$11:$B$311,DL$1,RevReqDetR!$AU$11:$AU$311)</f>
        <v>498480</v>
      </c>
      <c r="DM24" s="13">
        <f>SUMIF(RevReqDetR!$B$11:$B$311,DM$1,RevReqDetR!$AU$11:$AU$311)</f>
        <v>224905</v>
      </c>
      <c r="DN24" s="13">
        <f>SUMIF(RevReqDetR!$B$11:$B$311,DN$1,RevReqDetR!$AU$11:$AU$311)</f>
        <v>543430</v>
      </c>
      <c r="DO24" s="13">
        <f>SUMIF(RevReqDetR!$B$11:$B$311,DO$1,RevReqDetR!$AU$11:$AU$311)</f>
        <v>901015</v>
      </c>
      <c r="DP24" s="13">
        <f>SUMIF(RevReqDetR!$B$11:$B$311,DP$1,RevReqDetR!$AU$11:$AU$311)</f>
        <v>427645</v>
      </c>
      <c r="DQ24" s="13">
        <f>SUMIF(RevReqDetR!$B$11:$B$311,DQ$1,RevReqDetR!$AU$11:$AU$311)</f>
        <v>845370</v>
      </c>
      <c r="DR24" s="13">
        <f>SUMIF(RevReqDetR!$B$11:$B$311,DR$1,RevReqDetR!$AU$11:$AU$311)</f>
        <v>1259375</v>
      </c>
      <c r="DS24" s="13">
        <f>SUMIF(RevReqDetR!$B$11:$B$311,DS$1,RevReqDetR!$AU$11:$AU$311)</f>
        <v>380990</v>
      </c>
      <c r="DT24" s="13">
        <f>SUMIF(RevReqDetR!$B$11:$B$311,DT$1,RevReqDetR!$AU$11:$AU$311)</f>
        <v>705250</v>
      </c>
      <c r="DU24" s="13">
        <f>SUMIF(RevReqDetR!$B$11:$B$311,DU$1,RevReqDetR!$AU$11:$AU$311)</f>
        <v>964875</v>
      </c>
      <c r="DV24" s="13">
        <f>SUMIF(RevReqDetR!$B$11:$B$311,DV$1,RevReqDetR!$AU$11:$AU$311)</f>
        <v>161820</v>
      </c>
      <c r="DW24" s="13">
        <f>SUMIF(RevReqDetR!$B$11:$B$311,DW$1,RevReqDetR!$AU$11:$AU$311)</f>
        <v>304885</v>
      </c>
      <c r="DX24" s="13">
        <f>SUMIF(RevReqDetR!$B$11:$B$311,DX$1,RevReqDetR!$AU$11:$AU$311)</f>
        <v>481895</v>
      </c>
      <c r="DY24" s="13">
        <f>SUMIF(RevReqDetR!$B$11:$B$311,DY$1,RevReqDetR!$AU$11:$AU$311)</f>
        <v>215450</v>
      </c>
      <c r="DZ24" s="13">
        <f>SUMIF(RevReqDetR!$B$11:$B$311,DZ$1,RevReqDetR!$AU$11:$AU$311)</f>
        <v>518940</v>
      </c>
      <c r="EA24" s="13">
        <f>SUMIF(RevReqDetR!$B$11:$B$311,EA$1,RevReqDetR!$AU$11:$AU$311)</f>
        <v>858235</v>
      </c>
      <c r="EB24" s="13">
        <f>SUMIF(RevReqDetR!$B$11:$B$311,EB$1,RevReqDetR!$AU$11:$AU$311)</f>
        <v>402690</v>
      </c>
      <c r="EC24" s="13">
        <f>SUMIF(RevReqDetR!$B$11:$B$311,EC$1,RevReqDetR!$AU$11:$AU$311)</f>
        <v>791275</v>
      </c>
      <c r="ED24" s="13">
        <f>SUMIF(RevReqDetR!$B$11:$B$311,ED$1,RevReqDetR!$AU$11:$AU$311)</f>
        <v>1173505</v>
      </c>
      <c r="EE24" s="13">
        <f>SUMIF(RevReqDetR!$B$11:$B$311,EE$1,RevReqDetR!$AU$11:$AU$311)</f>
        <v>352470</v>
      </c>
      <c r="EF24" s="13">
        <f>SUMIF(RevReqDetR!$B$11:$B$311,EF$1,RevReqDetR!$AU$11:$AU$311)</f>
        <v>648520</v>
      </c>
      <c r="EG24" s="13">
        <f>SUMIF(RevReqDetR!$B$11:$B$311,EG$1,RevReqDetR!$AU$11:$AU$311)</f>
        <v>880710</v>
      </c>
      <c r="EH24" s="13">
        <f>SUMIF(RevReqDetR!$B$11:$B$311,EH$1,RevReqDetR!$AU$11:$AU$311)</f>
        <v>143220</v>
      </c>
      <c r="EI24" s="13">
        <f>SUMIF(RevReqDetR!$B$11:$B$311,EI$1,RevReqDetR!$AU$11:$AU$311)</f>
        <v>267995</v>
      </c>
      <c r="EJ24" s="13">
        <f>SUMIF(RevReqDetR!$B$11:$B$311,EJ$1,RevReqDetR!$AU$11:$AU$311)</f>
        <v>422995</v>
      </c>
      <c r="EK24" s="13">
        <f>SUMIF(RevReqDetR!$B$11:$B$311,EK$1,RevReqDetR!$AU$11:$AU$311)</f>
        <v>190650</v>
      </c>
      <c r="EL24" s="13">
        <f>SUMIF(RevReqDetR!$B$11:$B$311,EL$1,RevReqDetR!$AU$11:$AU$311)</f>
        <v>458645</v>
      </c>
      <c r="EM24" s="13">
        <f>SUMIF(RevReqDetR!$B$11:$B$311,EM$1,RevReqDetR!$AU$11:$AU$311)</f>
        <v>750665</v>
      </c>
      <c r="EN24" s="13">
        <f>SUMIF(RevReqDetR!$B$11:$B$311,EN$1,RevReqDetR!$AU$11:$AU$311)</f>
        <v>342705</v>
      </c>
      <c r="EO24" s="13">
        <f>SUMIF(RevReqDetR!$B$11:$B$311,EO$1,RevReqDetR!$AU$11:$AU$311)</f>
        <v>677195</v>
      </c>
      <c r="EP24" s="13">
        <f>SUMIF(RevReqDetR!$B$11:$B$311,EP$1,RevReqDetR!$AU$11:$AU$311)</f>
        <v>968440</v>
      </c>
      <c r="EQ24" s="13">
        <f>SUMIF(RevReqDetR!$B$11:$B$311,EQ$1,RevReqDetR!$AU$11:$AU$311)</f>
        <v>241800</v>
      </c>
      <c r="ER24" s="13">
        <f>SUMIF(RevReqDetR!$B$11:$B$311,ER$1,RevReqDetR!$AU$11:$AU$311)</f>
        <v>431520</v>
      </c>
      <c r="ES24" s="13">
        <f>SUMIF(RevReqDetR!$B$11:$B$311,ES$1,RevReqDetR!$AU$11:$AU$311)</f>
        <v>583420</v>
      </c>
      <c r="ET24" s="13">
        <f>SUMIF(RevReqDetR!$B$11:$B$311,ET$1,RevReqDetR!$AU$11:$AU$311)</f>
        <v>93310</v>
      </c>
      <c r="EU24" s="13">
        <f>SUMIF(RevReqDetR!$B$11:$B$311,EU$1,RevReqDetR!$AU$11:$AU$311)</f>
        <v>175925</v>
      </c>
      <c r="EV24" s="13">
        <f>SUMIF(RevReqDetR!$B$11:$B$311,EV$1,RevReqDetR!$AU$11:$AU$311)</f>
        <v>277140</v>
      </c>
      <c r="EW24" s="13">
        <f>SUMIF(RevReqDetR!$B$11:$B$311,EW$1,RevReqDetR!$AU$11:$AU$311)</f>
        <v>123845</v>
      </c>
      <c r="EX24" s="13">
        <f>SUMIF(RevReqDetR!$B$11:$B$311,EX$1,RevReqDetR!$AU$11:$AU$311)</f>
        <v>299925</v>
      </c>
      <c r="EY24" s="13">
        <f>SUMIF(RevReqDetR!$B$11:$B$311,EY$1,RevReqDetR!$AU$11:$AU$311)</f>
        <v>493675</v>
      </c>
      <c r="EZ24" s="13">
        <f>SUMIF(RevReqDetR!$B$11:$B$311,EZ$1,RevReqDetR!$AU$11:$AU$311)</f>
        <v>210490</v>
      </c>
      <c r="FA24" s="13">
        <f>SUMIF(RevReqDetR!$B$11:$B$311,FA$1,RevReqDetR!$AU$11:$AU$311)</f>
        <v>409975</v>
      </c>
      <c r="FB24" s="13">
        <f>SUMIF(RevReqDetR!$B$11:$B$311,FB$1,RevReqDetR!$AU$11:$AU$311)</f>
        <v>605120</v>
      </c>
      <c r="FC24" s="13">
        <f>SUMIF(RevReqDetR!$B$11:$B$311,FC$1,RevReqDetR!$AU$11:$AU$311)</f>
        <v>175460</v>
      </c>
      <c r="FD24" s="13">
        <f>SUMIF(RevReqDetR!$B$11:$B$311,FD$1,RevReqDetR!$AU$11:$AU$311)</f>
        <v>325345</v>
      </c>
      <c r="FE24" s="13">
        <f>SUMIF(RevReqDetR!$B$11:$B$311,FE$1,RevReqDetR!$AU$11:$AU$311)</f>
        <v>447175</v>
      </c>
      <c r="FF24" s="13">
        <f>SUMIF(RevReqDetR!$B$11:$B$311,FF$1,RevReqDetR!$AU$11:$AU$311)</f>
        <v>76570</v>
      </c>
      <c r="FG24" s="13">
        <f>SUMIF(RevReqDetR!$B$11:$B$311,FG$1,RevReqDetR!$AU$11:$AU$311)</f>
        <v>144770</v>
      </c>
      <c r="FH24" s="13">
        <f>SUMIF(RevReqDetR!$B$11:$B$311,FH$1,RevReqDetR!$AU$11:$AU$311)</f>
        <v>228780</v>
      </c>
      <c r="FI24" s="13">
        <f>SUMIF(RevReqDetR!$B$11:$B$311,FI$1,RevReqDetR!$AU$11:$AU$311)</f>
        <v>102920</v>
      </c>
      <c r="FJ24" s="13">
        <f>SUMIF(RevReqDetR!$B$11:$B$311,FJ$1,RevReqDetR!$AU$11:$AU$311)</f>
        <v>245210</v>
      </c>
      <c r="FK24" s="13">
        <f>SUMIF(RevReqDetR!$B$11:$B$311,FK$1,RevReqDetR!$AU$11:$AU$311)</f>
        <v>404395</v>
      </c>
      <c r="FL24" s="13">
        <f>SUMIF(RevReqDetR!$B$11:$B$311,FL$1,RevReqDetR!$AU$11:$AU$311)</f>
        <v>190185</v>
      </c>
      <c r="FM24" s="13">
        <f>SUMIF(RevReqDetR!$B$11:$B$311,FM$1,RevReqDetR!$AU$11:$AU$311)</f>
        <v>374635</v>
      </c>
      <c r="FN24" s="13">
        <f>SUMIF(RevReqDetR!$B$11:$B$311,FN$1,RevReqDetR!$AU$11:$AU$311)</f>
        <v>552575</v>
      </c>
      <c r="FO24" s="13">
        <f>SUMIF(RevReqDetR!$B$11:$B$311,FO$1,RevReqDetR!$AU$11:$AU$311)</f>
        <v>146010</v>
      </c>
      <c r="FP24" s="13">
        <f>SUMIF(RevReqDetR!$B$11:$B$311,FP$1,RevReqDetR!$AU$11:$AU$311)</f>
        <v>269235</v>
      </c>
      <c r="FQ24" s="13">
        <f>SUMIF(RevReqDetR!$B$11:$B$311,FQ$1,RevReqDetR!$AU$11:$AU$311)</f>
        <v>367970</v>
      </c>
      <c r="FR24" s="13">
        <f>SUMIF(RevReqDetR!$B$11:$B$311,FR$1,RevReqDetR!$AU$11:$AU$311)</f>
        <v>61845</v>
      </c>
      <c r="FS24" s="13">
        <f>SUMIF(RevReqDetR!$B$11:$B$311,FS$1,RevReqDetR!$AU$11:$AU$311)</f>
        <v>116095</v>
      </c>
      <c r="FT24" s="13">
        <f>SUMIF(RevReqDetR!$B$11:$B$311,FT$1,RevReqDetR!$AU$11:$AU$311)</f>
        <v>183365</v>
      </c>
      <c r="FU24" s="13">
        <f>SUMIF(RevReqDetR!$B$11:$B$311,FU$1,RevReqDetR!$AU$11:$AU$311)</f>
        <v>82925</v>
      </c>
      <c r="FV24" s="13">
        <f>SUMIF(RevReqDetR!$B$11:$B$311,FV$1,RevReqDetR!$AU$11:$AU$311)</f>
        <v>199950</v>
      </c>
      <c r="FW24" s="13">
        <f>SUMIF(RevReqDetR!$B$11:$B$311,FW$1,RevReqDetR!$AU$11:$AU$311)</f>
        <v>332320</v>
      </c>
      <c r="FX24" s="13">
        <f>SUMIF(RevReqDetR!$B$11:$B$311,FX$1,RevReqDetR!$AU$11:$AU$311)</f>
        <v>139500</v>
      </c>
      <c r="FY24" s="13">
        <f>SUMIF(RevReqDetR!$B$11:$B$311,FY$1,RevReqDetR!$AU$11:$AU$311)</f>
        <v>250480</v>
      </c>
      <c r="FZ24" s="13">
        <f>SUMIF(RevReqDetR!$B$11:$B$311,FZ$1,RevReqDetR!$AU$11:$AU$311)</f>
        <v>279000</v>
      </c>
      <c r="GA24" s="13">
        <f>SUMIF(RevReqDetR!$B$11:$B$311,GA$1,RevReqDetR!$AU$11:$AU$311)</f>
        <v>26195</v>
      </c>
      <c r="GB24" s="13">
        <f>SUMIF(RevReqDetR!$B$11:$B$311,GB$1,RevReqDetR!$AU$11:$AU$311)</f>
        <v>48825</v>
      </c>
      <c r="GC24" s="13">
        <f>SUMIF(RevReqDetR!$B$11:$B$311,GC$1,RevReqDetR!$AU$11:$AU$311)</f>
        <v>67425</v>
      </c>
      <c r="GD24" s="13">
        <f>SUMIF(RevReqDetR!$B$11:$B$311,GD$1,RevReqDetR!$AU$11:$AU$311)</f>
        <v>5580</v>
      </c>
      <c r="GE24" s="13">
        <f>SUMIF(RevReqDetR!$B$11:$B$311,GE$1,RevReqDetR!$AU$11:$AU$311)</f>
        <v>10385</v>
      </c>
      <c r="GF24" s="13">
        <f>SUMIF(RevReqDetR!$B$11:$B$311,GF$1,RevReqDetR!$AU$11:$AU$311)</f>
        <v>16275</v>
      </c>
      <c r="GG24" s="13">
        <f>SUMIF(RevReqDetR!$B$11:$B$311,GG$1,RevReqDetR!$AU$11:$AU$311)</f>
        <v>7905</v>
      </c>
      <c r="GH24" s="13">
        <f>SUMIF(RevReqDetR!$B$11:$B$311,GH$1,RevReqDetR!$AU$11:$AU$311)</f>
        <v>18600</v>
      </c>
      <c r="GI24" s="13">
        <f>SUMIF(RevReqDetR!$B$11:$B$311,GI$1,RevReqDetR!$AU$11:$AU$311)</f>
        <v>19065</v>
      </c>
      <c r="GJ24" s="13">
        <f>SUMIF(RevReqDetR!$B$11:$B$311,GJ$1,RevReqDetR!$AU$11:$AU$311)</f>
        <v>0</v>
      </c>
      <c r="GK24" s="13">
        <f>SUMIF(RevReqDetR!$B$11:$B$311,GK$1,RevReqDetR!$AU$11:$AU$311)</f>
        <v>0</v>
      </c>
      <c r="GL24" s="13">
        <f>SUMIF(RevReqDetR!$B$11:$B$311,GL$1,RevReqDetR!$AU$11:$AU$311)</f>
        <v>0</v>
      </c>
      <c r="GM24" s="13">
        <f>SUMIF(RevReqDetR!$B$11:$B$311,GM$1,RevReqDetR!$AU$11:$AU$311)</f>
        <v>0</v>
      </c>
      <c r="GN24" s="13">
        <f>SUMIF(RevReqDetR!$B$11:$B$311,GN$1,RevReqDetR!$AU$11:$AU$311)</f>
        <v>0</v>
      </c>
      <c r="GO24" s="13">
        <f>SUMIF(RevReqDetR!$B$11:$B$311,GO$1,RevReqDetR!$AU$11:$AU$311)</f>
        <v>0</v>
      </c>
      <c r="GP24" s="13">
        <f>SUMIF(RevReqDetR!$B$11:$B$311,GP$1,RevReqDetR!$AU$11:$AU$311)</f>
        <v>0</v>
      </c>
      <c r="GQ24" s="13">
        <f>SUMIF(RevReqDetR!$B$11:$B$311,GQ$1,RevReqDetR!$AU$11:$AU$311)</f>
        <v>0</v>
      </c>
      <c r="GR24" s="13">
        <f>SUMIF(RevReqDetR!$B$11:$B$311,GR$1,RevReqDetR!$AU$11:$AU$311)</f>
        <v>0</v>
      </c>
      <c r="GS24" s="13">
        <f>SUMIF(RevReqDetR!$B$11:$B$311,GS$1,RevReqDetR!$AU$11:$AU$311)</f>
        <v>0</v>
      </c>
      <c r="GT24" s="13">
        <f>SUMIF(RevReqDetR!$B$11:$B$311,GT$1,RevReqDetR!$AU$11:$AU$311)</f>
        <v>0</v>
      </c>
      <c r="GU24" s="13">
        <f>SUMIF(RevReqDetR!$B$11:$B$311,GU$1,RevReqDetR!$AU$11:$AU$311)</f>
        <v>0</v>
      </c>
      <c r="GV24" s="13">
        <f>SUMIF(RevReqDetR!$B$11:$B$311,GV$1,RevReqDetR!$AU$11:$AU$311)</f>
        <v>0</v>
      </c>
      <c r="GW24" s="13">
        <f>SUMIF(RevReqDetR!$B$11:$B$311,GW$1,RevReqDetR!$AU$11:$AU$311)</f>
        <v>0</v>
      </c>
      <c r="GX24" s="13">
        <f>SUMIF(RevReqDetR!$B$11:$B$311,GX$1,RevReqDetR!$AU$11:$AU$311)</f>
        <v>0</v>
      </c>
      <c r="GY24" s="13">
        <f>SUMIF(RevReqDetR!$B$11:$B$311,GY$1,RevReqDetR!$AU$11:$AU$311)</f>
        <v>0</v>
      </c>
      <c r="GZ24" s="13">
        <f>SUMIF(RevReqDetR!$B$11:$B$311,GZ$1,RevReqDetR!$AU$11:$AU$311)</f>
        <v>0</v>
      </c>
      <c r="HA24" s="13">
        <f>SUMIF(RevReqDetR!$B$11:$B$311,HA$1,RevReqDetR!$AU$11:$AU$311)</f>
        <v>0</v>
      </c>
      <c r="HB24" s="13">
        <f>SUMIF(RevReqDetR!$B$11:$B$311,HB$1,RevReqDetR!$AU$11:$AU$311)</f>
        <v>0</v>
      </c>
      <c r="HC24" s="13">
        <f>SUMIF(RevReqDetR!$B$11:$B$311,HC$1,RevReqDetR!$AU$11:$AU$311)</f>
        <v>0</v>
      </c>
      <c r="HD24" s="13">
        <f>SUMIF(RevReqDetR!$B$11:$B$311,HD$1,RevReqDetR!$AU$11:$AU$311)</f>
        <v>0</v>
      </c>
      <c r="HE24" s="13">
        <f>SUMIF(RevReqDetR!$B$11:$B$311,HE$1,RevReqDetR!$AU$11:$AU$311)</f>
        <v>0</v>
      </c>
      <c r="HF24" s="13">
        <f>SUMIF(RevReqDetR!$B$11:$B$311,HF$1,RevReqDetR!$AU$11:$AU$311)</f>
        <v>0</v>
      </c>
      <c r="HG24" s="13">
        <f>SUMIF(RevReqDetR!$B$11:$B$311,HG$1,RevReqDetR!$AU$11:$AU$311)</f>
        <v>0</v>
      </c>
      <c r="HH24" s="13">
        <f>SUMIF(RevReqDetR!$B$11:$B$311,HH$1,RevReqDetR!$AU$11:$AU$311)</f>
        <v>0</v>
      </c>
      <c r="HI24" s="13">
        <f>SUMIF(RevReqDetR!$B$11:$B$311,HI$1,RevReqDetR!$AU$11:$AU$311)</f>
        <v>0</v>
      </c>
      <c r="HJ24" s="13">
        <f>SUMIF(RevReqDetR!$B$11:$B$311,HJ$1,RevReqDetR!$AU$11:$AU$311)</f>
        <v>0</v>
      </c>
      <c r="HK24" s="13">
        <f>SUMIF(RevReqDetR!$B$11:$B$311,HK$1,RevReqDetR!$AU$11:$AU$311)</f>
        <v>0</v>
      </c>
      <c r="HL24" s="13">
        <f>SUMIF(RevReqDetR!$B$11:$B$311,HL$1,RevReqDetR!$AU$11:$AU$311)</f>
        <v>0</v>
      </c>
      <c r="HM24" s="13">
        <f>SUMIF(RevReqDetR!$B$11:$B$311,HM$1,RevReqDetR!$AU$11:$AU$311)</f>
        <v>0</v>
      </c>
      <c r="HN24" s="13">
        <f>SUMIF(RevReqDetR!$B$11:$B$311,HN$1,RevReqDetR!$AU$11:$AU$311)</f>
        <v>0</v>
      </c>
      <c r="HO24" s="13">
        <f>SUMIF(RevReqDetR!$B$11:$B$311,HO$1,RevReqDetR!$AU$11:$AU$311)</f>
        <v>0</v>
      </c>
      <c r="HP24" s="13">
        <f>SUMIF(RevReqDetR!$B$11:$B$311,HP$1,RevReqDetR!$AU$11:$AU$311)</f>
        <v>0</v>
      </c>
      <c r="HQ24" s="13">
        <f>SUMIF(RevReqDetR!$B$11:$B$311,HQ$1,RevReqDetR!$AU$11:$AU$311)</f>
        <v>0</v>
      </c>
      <c r="HR24" s="13">
        <f>SUMIF(RevReqDetR!$B$11:$B$311,HR$1,RevReqDetR!$AU$11:$AU$311)</f>
        <v>0</v>
      </c>
      <c r="HS24" s="13">
        <f>SUMIF(RevReqDetR!$B$11:$B$311,HS$1,RevReqDetR!$AU$11:$AU$311)</f>
        <v>0</v>
      </c>
      <c r="HT24" s="13">
        <f>SUMIF(RevReqDetR!$B$11:$B$311,HT$1,RevReqDetR!$AU$11:$AU$311)</f>
        <v>0</v>
      </c>
      <c r="HU24" s="13">
        <f>SUMIF(RevReqDetR!$B$11:$B$311,HU$1,RevReqDetR!$AU$11:$AU$311)</f>
        <v>0</v>
      </c>
      <c r="HV24" s="13">
        <f>SUMIF(RevReqDetR!$B$11:$B$311,HV$1,RevReqDetR!$AU$11:$AU$311)</f>
        <v>0</v>
      </c>
      <c r="HW24" s="13">
        <f>SUMIF(RevReqDetR!$B$11:$B$311,HW$1,RevReqDetR!$AU$11:$AU$311)</f>
        <v>0</v>
      </c>
      <c r="HY24" s="13">
        <f t="array" ref="HY24">SUM(IF($D$45:$HX$45=HY$1,IF($D$46:$HX$46=12,($D24:$HX24))))</f>
        <v>0</v>
      </c>
      <c r="HZ24" s="13">
        <f t="array" ref="HZ24">SUM(IF($D$45:$HX$45=HZ$1,IF($D$46:$HX$46=12,($D24:$HX24))))</f>
        <v>0</v>
      </c>
      <c r="IA24" s="13">
        <f t="array" ref="IA24">SUM(IF($D$45:$HX$45=IA$1,IF($D$46:$HX$46=12,($D24:$HX24))))</f>
        <v>1795217.6299998639</v>
      </c>
      <c r="IB24" s="13">
        <f t="array" ref="IB24">SUM(IF($D$45:$HX$45=IB$1,IF($D$46:$HX$46=12,($D24:$HX24))))</f>
        <v>1287922.4699998638</v>
      </c>
      <c r="IC24" s="13">
        <f t="array" ref="IC24">SUM(IF($D$45:$HX$45=IC$1,IF($D$46:$HX$46=12,($D24:$HX24))))</f>
        <v>268789.07999982964</v>
      </c>
      <c r="ID24" s="13">
        <f t="array" ref="ID24">SUM(IF($D$45:$HX$45=ID$1,IF($D$46:$HX$46=12,($D24:$HX24))))</f>
        <v>1036640</v>
      </c>
      <c r="IE24" s="13">
        <f t="array" ref="IE24">SUM(IF($D$45:$HX$45=IE$1,IF($D$46:$HX$46=12,($D24:$HX24))))</f>
        <v>1030905</v>
      </c>
      <c r="IF24" s="13">
        <f t="array" ref="IF24">SUM(IF($D$45:$HX$45=IF$1,IF($D$46:$HX$46=12,($D24:$HX24))))</f>
        <v>1024240</v>
      </c>
      <c r="IG24" s="13">
        <f t="array" ref="IG24">SUM(IF($D$45:$HX$45=IG$1,IF($D$46:$HX$46=12,($D24:$HX24))))</f>
        <v>1012460</v>
      </c>
      <c r="IH24" s="13">
        <f t="array" ref="IH24">SUM(IF($D$45:$HX$45=IH$1,IF($D$46:$HX$46=12,($D24:$HX24))))</f>
        <v>984405</v>
      </c>
      <c r="II24" s="13">
        <f t="array" ref="II24">SUM(IF($D$45:$HX$45=II$1,IF($D$46:$HX$46=12,($D24:$HX24))))</f>
        <v>964875</v>
      </c>
      <c r="IJ24" s="13">
        <f t="array" ref="IJ24">SUM(IF($D$45:$HX$45=IJ$1,IF($D$46:$HX$46=12,($D24:$HX24))))</f>
        <v>880710</v>
      </c>
      <c r="IK24" s="13">
        <f t="array" ref="IK24">SUM(IF($D$45:$HX$45=IK$1,IF($D$46:$HX$46=12,($D24:$HX24))))</f>
        <v>583420</v>
      </c>
      <c r="IL24" s="13">
        <f t="array" ref="IL24">SUM(IF($D$45:$HX$45=IL$1,IF($D$46:$HX$46=12,($D24:$HX24))))</f>
        <v>447175</v>
      </c>
      <c r="IM24" s="13">
        <f t="array" ref="IM24">SUM(IF($D$45:$HX$45=IM$1,IF($D$46:$HX$46=12,($D24:$HX24))))</f>
        <v>367970</v>
      </c>
      <c r="IN24" s="13">
        <f t="array" ref="IN24">SUM(IF($D$45:$HX$45=IN$1,IF($D$46:$HX$46=12,($D24:$HX24))))</f>
        <v>67425</v>
      </c>
      <c r="IO24" s="13">
        <f t="array" ref="IO24">SUM(IF($D$45:$HX$45=IO$1,IF($D$46:$HX$46=12,($D24:$HX24))))</f>
        <v>0</v>
      </c>
      <c r="IP24" s="13">
        <f t="array" ref="IP24">SUM(IF($D$45:$HX$45=IP$1,IF($D$46:$HX$46=12,($D24:$HX24))))</f>
        <v>0</v>
      </c>
      <c r="IQ24" s="13">
        <f t="array" ref="IQ24">SUM(IF($D$45:$HX$45=IQ$1,IF($D$46:$HX$46=12,($D24:$HX24))))</f>
        <v>0</v>
      </c>
      <c r="IR24" s="13">
        <f t="array" ref="IR24">SUM(IF($D$45:$HX$45=IR$1,IF($D$46:$HX$46=12,($D24:$HX24))))</f>
        <v>0</v>
      </c>
    </row>
    <row r="25" spans="1:252" x14ac:dyDescent="0.2">
      <c r="B25" s="140" t="s">
        <v>216</v>
      </c>
      <c r="D25" s="138">
        <f>D23+D24</f>
        <v>0</v>
      </c>
      <c r="E25" s="138">
        <f t="shared" ref="E25:BP25" si="27">E23+E24</f>
        <v>0</v>
      </c>
      <c r="F25" s="138">
        <f t="shared" si="27"/>
        <v>0</v>
      </c>
      <c r="G25" s="138">
        <f t="shared" si="27"/>
        <v>0</v>
      </c>
      <c r="H25" s="138">
        <f t="shared" si="27"/>
        <v>0</v>
      </c>
      <c r="I25" s="138">
        <f t="shared" si="27"/>
        <v>0</v>
      </c>
      <c r="J25" s="138">
        <f t="shared" si="27"/>
        <v>0</v>
      </c>
      <c r="K25" s="138">
        <f t="shared" si="27"/>
        <v>0</v>
      </c>
      <c r="L25" s="138">
        <f t="shared" si="27"/>
        <v>0</v>
      </c>
      <c r="M25" s="138">
        <f t="shared" si="27"/>
        <v>0</v>
      </c>
      <c r="N25" s="138">
        <f t="shared" si="27"/>
        <v>0</v>
      </c>
      <c r="O25" s="138">
        <f t="shared" si="27"/>
        <v>0</v>
      </c>
      <c r="P25" s="138">
        <f t="shared" si="27"/>
        <v>0</v>
      </c>
      <c r="Q25" s="138">
        <f t="shared" si="27"/>
        <v>0</v>
      </c>
      <c r="R25" s="138">
        <f t="shared" si="27"/>
        <v>3222080.8900000015</v>
      </c>
      <c r="S25" s="138">
        <f t="shared" si="27"/>
        <v>3756637.830000001</v>
      </c>
      <c r="T25" s="138">
        <f t="shared" si="27"/>
        <v>4316720.4200000009</v>
      </c>
      <c r="U25" s="138">
        <f t="shared" si="27"/>
        <v>1921862.600000001</v>
      </c>
      <c r="V25" s="138">
        <f t="shared" si="27"/>
        <v>3181136.600000001</v>
      </c>
      <c r="W25" s="138">
        <f t="shared" si="27"/>
        <v>4733263.2500000009</v>
      </c>
      <c r="X25" s="138">
        <f t="shared" si="27"/>
        <v>2929943.850000001</v>
      </c>
      <c r="Y25" s="138">
        <f t="shared" si="27"/>
        <v>3437322.7600000012</v>
      </c>
      <c r="Z25" s="138">
        <f t="shared" si="27"/>
        <v>4484156.0900000017</v>
      </c>
      <c r="AA25" s="138">
        <f t="shared" si="27"/>
        <v>5174629.2700000014</v>
      </c>
      <c r="AB25" s="138">
        <f t="shared" si="27"/>
        <v>1341600.5499998638</v>
      </c>
      <c r="AC25" s="138">
        <f t="shared" si="27"/>
        <v>1839279.8199998639</v>
      </c>
      <c r="AD25" s="138">
        <f t="shared" si="27"/>
        <v>2370896.2599998638</v>
      </c>
      <c r="AE25" s="138">
        <f t="shared" si="27"/>
        <v>1045612.2999998638</v>
      </c>
      <c r="AF25" s="138">
        <f t="shared" si="27"/>
        <v>1265715.5599998641</v>
      </c>
      <c r="AG25" s="138">
        <f t="shared" si="27"/>
        <v>2065179.2899998641</v>
      </c>
      <c r="AH25" s="138">
        <f t="shared" si="27"/>
        <v>1032372.4499998642</v>
      </c>
      <c r="AI25" s="138">
        <f t="shared" si="27"/>
        <v>1909578.2799998643</v>
      </c>
      <c r="AJ25" s="138">
        <f t="shared" si="27"/>
        <v>984002.41999986349</v>
      </c>
      <c r="AK25" s="138">
        <f t="shared" si="27"/>
        <v>1907564.1999998635</v>
      </c>
      <c r="AL25" s="138">
        <f t="shared" si="27"/>
        <v>2764395.1099998634</v>
      </c>
      <c r="AM25" s="138">
        <f t="shared" si="27"/>
        <v>691748.38999986369</v>
      </c>
      <c r="AN25" s="138">
        <f t="shared" si="27"/>
        <v>1062873.4699998638</v>
      </c>
      <c r="AO25" s="138">
        <f t="shared" si="27"/>
        <v>1434862.3799998637</v>
      </c>
      <c r="AP25" s="138">
        <f t="shared" si="27"/>
        <v>1847233.7299998635</v>
      </c>
      <c r="AQ25" s="138">
        <f t="shared" si="27"/>
        <v>2184893.5899998639</v>
      </c>
      <c r="AR25" s="138">
        <f t="shared" si="27"/>
        <v>834697.58999986353</v>
      </c>
      <c r="AS25" s="138">
        <f t="shared" si="27"/>
        <v>783531.64999986347</v>
      </c>
      <c r="AT25" s="138">
        <f t="shared" si="27"/>
        <v>511253.2499998475</v>
      </c>
      <c r="AU25" s="138">
        <f t="shared" si="27"/>
        <v>1047714.0899998475</v>
      </c>
      <c r="AV25" s="138">
        <f t="shared" si="27"/>
        <v>541144.75999984739</v>
      </c>
      <c r="AW25" s="138">
        <f t="shared" si="27"/>
        <v>1055833.0699998473</v>
      </c>
      <c r="AX25" s="138">
        <f t="shared" si="27"/>
        <v>1649716.0699998473</v>
      </c>
      <c r="AY25" s="138">
        <f t="shared" si="27"/>
        <v>512717.52999984729</v>
      </c>
      <c r="AZ25" s="138">
        <f t="shared" si="27"/>
        <v>837530.16999984731</v>
      </c>
      <c r="BA25" s="138">
        <f t="shared" si="27"/>
        <v>268789.07999982964</v>
      </c>
      <c r="BB25" s="138">
        <f t="shared" si="27"/>
        <v>656087.25999982958</v>
      </c>
      <c r="BC25" s="138">
        <f t="shared" si="27"/>
        <v>957923.32999982964</v>
      </c>
      <c r="BD25" s="138">
        <f t="shared" si="27"/>
        <v>738314.46999982558</v>
      </c>
      <c r="BE25" s="138">
        <f t="shared" si="27"/>
        <v>1059688.8399998266</v>
      </c>
      <c r="BF25" s="138">
        <f t="shared" si="27"/>
        <v>1040310.0099998267</v>
      </c>
      <c r="BG25" s="138">
        <f t="shared" si="27"/>
        <v>1151326.7199998265</v>
      </c>
      <c r="BH25" s="138">
        <f t="shared" si="27"/>
        <v>473118.85</v>
      </c>
      <c r="BI25" s="138">
        <f t="shared" si="27"/>
        <v>912649.44</v>
      </c>
      <c r="BJ25" s="138">
        <f t="shared" si="27"/>
        <v>1350378.74</v>
      </c>
      <c r="BK25" s="138">
        <f t="shared" si="27"/>
        <v>408979.22</v>
      </c>
      <c r="BL25" s="138">
        <f t="shared" si="27"/>
        <v>757154.15</v>
      </c>
      <c r="BM25" s="138">
        <f t="shared" si="27"/>
        <v>1039391.56</v>
      </c>
      <c r="BN25" s="138">
        <f t="shared" si="27"/>
        <v>223540.66999999998</v>
      </c>
      <c r="BO25" s="138">
        <f t="shared" si="27"/>
        <v>463765.19999999995</v>
      </c>
      <c r="BP25" s="138">
        <f t="shared" si="27"/>
        <v>667233.99</v>
      </c>
      <c r="BQ25" s="138">
        <f t="shared" ref="BQ25:EB25" si="28">BQ23+BQ24</f>
        <v>337265.7</v>
      </c>
      <c r="BR25" s="138">
        <f t="shared" si="28"/>
        <v>584915.18999999994</v>
      </c>
      <c r="BS25" s="138">
        <f t="shared" si="28"/>
        <v>960032.19</v>
      </c>
      <c r="BT25" s="138">
        <f t="shared" si="28"/>
        <v>454042.45</v>
      </c>
      <c r="BU25" s="138">
        <f t="shared" si="28"/>
        <v>897877.73</v>
      </c>
      <c r="BV25" s="138">
        <f t="shared" si="28"/>
        <v>1337427.96</v>
      </c>
      <c r="BW25" s="138">
        <f t="shared" si="28"/>
        <v>407458.74</v>
      </c>
      <c r="BX25" s="138">
        <f t="shared" si="28"/>
        <v>754061.68</v>
      </c>
      <c r="BY25" s="138">
        <f t="shared" si="28"/>
        <v>1033463.02</v>
      </c>
      <c r="BZ25" s="138">
        <f t="shared" si="28"/>
        <v>205059.52</v>
      </c>
      <c r="CA25" s="138">
        <f t="shared" si="28"/>
        <v>415089.35</v>
      </c>
      <c r="CB25" s="138">
        <f t="shared" si="28"/>
        <v>612125.30000000005</v>
      </c>
      <c r="CC25" s="138">
        <f t="shared" si="28"/>
        <v>283020.66000000003</v>
      </c>
      <c r="CD25" s="138">
        <f t="shared" si="28"/>
        <v>574890.56000000006</v>
      </c>
      <c r="CE25" s="138">
        <f t="shared" si="28"/>
        <v>952396.1</v>
      </c>
      <c r="CF25" s="138">
        <f t="shared" si="28"/>
        <v>451318.18</v>
      </c>
      <c r="CG25" s="138">
        <f t="shared" si="28"/>
        <v>891915.32</v>
      </c>
      <c r="CH25" s="138">
        <f t="shared" si="28"/>
        <v>1328171.51</v>
      </c>
      <c r="CI25" s="138">
        <f t="shared" si="28"/>
        <v>404144.32</v>
      </c>
      <c r="CJ25" s="138">
        <f t="shared" si="28"/>
        <v>747539.17</v>
      </c>
      <c r="CK25" s="138">
        <f t="shared" si="28"/>
        <v>1025466.71</v>
      </c>
      <c r="CL25" s="138">
        <f t="shared" si="28"/>
        <v>186996.73</v>
      </c>
      <c r="CM25" s="138">
        <f t="shared" si="28"/>
        <v>374888.11</v>
      </c>
      <c r="CN25" s="138">
        <f t="shared" si="28"/>
        <v>560335.4</v>
      </c>
      <c r="CO25" s="138">
        <f t="shared" si="28"/>
        <v>244026.1</v>
      </c>
      <c r="CP25" s="138">
        <f t="shared" si="28"/>
        <v>568991.42000000004</v>
      </c>
      <c r="CQ25" s="138">
        <f t="shared" si="28"/>
        <v>942372.96</v>
      </c>
      <c r="CR25" s="138">
        <f t="shared" si="28"/>
        <v>447436.56</v>
      </c>
      <c r="CS25" s="138">
        <f t="shared" si="28"/>
        <v>884791.36</v>
      </c>
      <c r="CT25" s="138">
        <f t="shared" si="28"/>
        <v>1317978.8600000001</v>
      </c>
      <c r="CU25" s="138">
        <f t="shared" si="28"/>
        <v>398469.12</v>
      </c>
      <c r="CV25" s="138">
        <f t="shared" si="28"/>
        <v>739535.58</v>
      </c>
      <c r="CW25" s="138">
        <f t="shared" si="28"/>
        <v>1013380.05</v>
      </c>
      <c r="CX25" s="138">
        <f t="shared" si="28"/>
        <v>176324.01</v>
      </c>
      <c r="CY25" s="138">
        <f t="shared" si="28"/>
        <v>344019.42</v>
      </c>
      <c r="CZ25" s="138">
        <f t="shared" si="28"/>
        <v>521545.83</v>
      </c>
      <c r="DA25" s="138">
        <f t="shared" si="28"/>
        <v>234901.16</v>
      </c>
      <c r="DB25" s="138">
        <f t="shared" si="28"/>
        <v>562627.57999999996</v>
      </c>
      <c r="DC25" s="138">
        <f t="shared" si="28"/>
        <v>931337.64</v>
      </c>
      <c r="DD25" s="138">
        <f t="shared" si="28"/>
        <v>440041</v>
      </c>
      <c r="DE25" s="138">
        <f t="shared" si="28"/>
        <v>869499.51</v>
      </c>
      <c r="DF25" s="138">
        <f t="shared" si="28"/>
        <v>1292223.8999999999</v>
      </c>
      <c r="DG25" s="138">
        <f t="shared" si="28"/>
        <v>389328.18</v>
      </c>
      <c r="DH25" s="138">
        <f t="shared" si="28"/>
        <v>719169.43</v>
      </c>
      <c r="DI25" s="138">
        <f t="shared" si="28"/>
        <v>984652.65</v>
      </c>
      <c r="DJ25" s="138">
        <f t="shared" si="28"/>
        <v>168731.35</v>
      </c>
      <c r="DK25" s="138">
        <f t="shared" si="28"/>
        <v>318592.21999999997</v>
      </c>
      <c r="DL25" s="138">
        <f t="shared" si="28"/>
        <v>499796.76</v>
      </c>
      <c r="DM25" s="138">
        <f t="shared" si="28"/>
        <v>225185.23</v>
      </c>
      <c r="DN25" s="138">
        <f t="shared" si="28"/>
        <v>543578.14</v>
      </c>
      <c r="DO25" s="138">
        <f t="shared" si="28"/>
        <v>901110.88</v>
      </c>
      <c r="DP25" s="138">
        <f t="shared" si="28"/>
        <v>427686.15</v>
      </c>
      <c r="DQ25" s="138">
        <f t="shared" si="28"/>
        <v>845427.73</v>
      </c>
      <c r="DR25" s="138">
        <f t="shared" si="28"/>
        <v>1259384.58</v>
      </c>
      <c r="DS25" s="138">
        <f t="shared" si="28"/>
        <v>381020.97</v>
      </c>
      <c r="DT25" s="138">
        <f t="shared" si="28"/>
        <v>705299.88</v>
      </c>
      <c r="DU25" s="138">
        <f t="shared" si="28"/>
        <v>964889.34</v>
      </c>
      <c r="DV25" s="138">
        <f t="shared" si="28"/>
        <v>161954.28</v>
      </c>
      <c r="DW25" s="138">
        <f t="shared" si="28"/>
        <v>305665.59999999998</v>
      </c>
      <c r="DX25" s="138">
        <f t="shared" si="28"/>
        <v>481965.75</v>
      </c>
      <c r="DY25" s="138">
        <f t="shared" si="28"/>
        <v>215488.88</v>
      </c>
      <c r="DZ25" s="138">
        <f t="shared" si="28"/>
        <v>518940</v>
      </c>
      <c r="EA25" s="138">
        <f t="shared" si="28"/>
        <v>858235</v>
      </c>
      <c r="EB25" s="138">
        <f t="shared" si="28"/>
        <v>402697.44</v>
      </c>
      <c r="EC25" s="138">
        <f t="shared" ref="EC25:GN25" si="29">EC23+EC24</f>
        <v>791275</v>
      </c>
      <c r="ED25" s="138">
        <f t="shared" si="29"/>
        <v>1173505</v>
      </c>
      <c r="EE25" s="138">
        <f t="shared" si="29"/>
        <v>352470</v>
      </c>
      <c r="EF25" s="138">
        <f t="shared" si="29"/>
        <v>648532.49</v>
      </c>
      <c r="EG25" s="138">
        <f t="shared" si="29"/>
        <v>880710</v>
      </c>
      <c r="EH25" s="138">
        <f t="shared" si="29"/>
        <v>143236.89000000001</v>
      </c>
      <c r="EI25" s="138">
        <f t="shared" si="29"/>
        <v>267997.38</v>
      </c>
      <c r="EJ25" s="138">
        <f t="shared" si="29"/>
        <v>423012.89</v>
      </c>
      <c r="EK25" s="138">
        <f t="shared" si="29"/>
        <v>190650</v>
      </c>
      <c r="EL25" s="138">
        <f t="shared" si="29"/>
        <v>458645</v>
      </c>
      <c r="EM25" s="138">
        <f t="shared" si="29"/>
        <v>750665</v>
      </c>
      <c r="EN25" s="138">
        <f t="shared" si="29"/>
        <v>342705</v>
      </c>
      <c r="EO25" s="138">
        <f t="shared" si="29"/>
        <v>677195</v>
      </c>
      <c r="EP25" s="138">
        <f t="shared" si="29"/>
        <v>968440</v>
      </c>
      <c r="EQ25" s="138">
        <f t="shared" si="29"/>
        <v>241800</v>
      </c>
      <c r="ER25" s="138">
        <f t="shared" si="29"/>
        <v>431520</v>
      </c>
      <c r="ES25" s="138">
        <f t="shared" si="29"/>
        <v>583420</v>
      </c>
      <c r="ET25" s="138">
        <f t="shared" si="29"/>
        <v>93310</v>
      </c>
      <c r="EU25" s="138">
        <f t="shared" si="29"/>
        <v>175925</v>
      </c>
      <c r="EV25" s="138">
        <f t="shared" si="29"/>
        <v>277140</v>
      </c>
      <c r="EW25" s="138">
        <f t="shared" si="29"/>
        <v>123845</v>
      </c>
      <c r="EX25" s="138">
        <f t="shared" si="29"/>
        <v>299925</v>
      </c>
      <c r="EY25" s="138">
        <f t="shared" si="29"/>
        <v>493675</v>
      </c>
      <c r="EZ25" s="138">
        <f t="shared" si="29"/>
        <v>210490</v>
      </c>
      <c r="FA25" s="138">
        <f t="shared" si="29"/>
        <v>409975</v>
      </c>
      <c r="FB25" s="138">
        <f t="shared" si="29"/>
        <v>605120</v>
      </c>
      <c r="FC25" s="138">
        <f t="shared" si="29"/>
        <v>175460</v>
      </c>
      <c r="FD25" s="138">
        <f t="shared" si="29"/>
        <v>325345</v>
      </c>
      <c r="FE25" s="138">
        <f t="shared" si="29"/>
        <v>447175</v>
      </c>
      <c r="FF25" s="138">
        <f t="shared" si="29"/>
        <v>76570</v>
      </c>
      <c r="FG25" s="138">
        <f t="shared" si="29"/>
        <v>144770</v>
      </c>
      <c r="FH25" s="138">
        <f t="shared" si="29"/>
        <v>228780</v>
      </c>
      <c r="FI25" s="138">
        <f t="shared" si="29"/>
        <v>102920</v>
      </c>
      <c r="FJ25" s="138">
        <f t="shared" si="29"/>
        <v>245210</v>
      </c>
      <c r="FK25" s="138">
        <f t="shared" si="29"/>
        <v>404395</v>
      </c>
      <c r="FL25" s="138">
        <f t="shared" si="29"/>
        <v>190185</v>
      </c>
      <c r="FM25" s="138">
        <f t="shared" si="29"/>
        <v>374635</v>
      </c>
      <c r="FN25" s="138">
        <f t="shared" si="29"/>
        <v>552575</v>
      </c>
      <c r="FO25" s="138">
        <f t="shared" si="29"/>
        <v>146010</v>
      </c>
      <c r="FP25" s="138">
        <f t="shared" si="29"/>
        <v>269235</v>
      </c>
      <c r="FQ25" s="138">
        <f t="shared" si="29"/>
        <v>367970</v>
      </c>
      <c r="FR25" s="138">
        <f t="shared" si="29"/>
        <v>61845</v>
      </c>
      <c r="FS25" s="138">
        <f t="shared" si="29"/>
        <v>116095</v>
      </c>
      <c r="FT25" s="138">
        <f t="shared" si="29"/>
        <v>183365</v>
      </c>
      <c r="FU25" s="138">
        <f t="shared" si="29"/>
        <v>82925</v>
      </c>
      <c r="FV25" s="138">
        <f t="shared" si="29"/>
        <v>199950</v>
      </c>
      <c r="FW25" s="138">
        <f t="shared" si="29"/>
        <v>332320</v>
      </c>
      <c r="FX25" s="138">
        <f t="shared" si="29"/>
        <v>139500</v>
      </c>
      <c r="FY25" s="138">
        <f t="shared" si="29"/>
        <v>250480</v>
      </c>
      <c r="FZ25" s="138">
        <f t="shared" si="29"/>
        <v>279000</v>
      </c>
      <c r="GA25" s="138">
        <f t="shared" si="29"/>
        <v>26195</v>
      </c>
      <c r="GB25" s="138">
        <f t="shared" si="29"/>
        <v>48825</v>
      </c>
      <c r="GC25" s="138">
        <f t="shared" si="29"/>
        <v>67425</v>
      </c>
      <c r="GD25" s="138">
        <f t="shared" si="29"/>
        <v>5580</v>
      </c>
      <c r="GE25" s="138">
        <f t="shared" si="29"/>
        <v>10385</v>
      </c>
      <c r="GF25" s="138">
        <f t="shared" si="29"/>
        <v>16275</v>
      </c>
      <c r="GG25" s="138">
        <f t="shared" si="29"/>
        <v>7905</v>
      </c>
      <c r="GH25" s="138">
        <f t="shared" si="29"/>
        <v>18600</v>
      </c>
      <c r="GI25" s="138">
        <f t="shared" si="29"/>
        <v>19065</v>
      </c>
      <c r="GJ25" s="138">
        <f t="shared" si="29"/>
        <v>0</v>
      </c>
      <c r="GK25" s="138">
        <f t="shared" si="29"/>
        <v>0</v>
      </c>
      <c r="GL25" s="138">
        <f t="shared" si="29"/>
        <v>0</v>
      </c>
      <c r="GM25" s="138">
        <f t="shared" si="29"/>
        <v>0</v>
      </c>
      <c r="GN25" s="138">
        <f t="shared" si="29"/>
        <v>0</v>
      </c>
      <c r="GO25" s="138">
        <f t="shared" ref="GO25:HW25" si="30">GO23+GO24</f>
        <v>0</v>
      </c>
      <c r="GP25" s="138">
        <f t="shared" si="30"/>
        <v>0</v>
      </c>
      <c r="GQ25" s="138">
        <f t="shared" si="30"/>
        <v>0</v>
      </c>
      <c r="GR25" s="138">
        <f t="shared" si="30"/>
        <v>0</v>
      </c>
      <c r="GS25" s="138">
        <f t="shared" si="30"/>
        <v>0</v>
      </c>
      <c r="GT25" s="138">
        <f t="shared" si="30"/>
        <v>0</v>
      </c>
      <c r="GU25" s="138">
        <f t="shared" si="30"/>
        <v>0</v>
      </c>
      <c r="GV25" s="138">
        <f t="shared" si="30"/>
        <v>0</v>
      </c>
      <c r="GW25" s="138">
        <f t="shared" si="30"/>
        <v>0</v>
      </c>
      <c r="GX25" s="138">
        <f t="shared" si="30"/>
        <v>0</v>
      </c>
      <c r="GY25" s="138">
        <f t="shared" si="30"/>
        <v>0</v>
      </c>
      <c r="GZ25" s="138">
        <f t="shared" si="30"/>
        <v>0</v>
      </c>
      <c r="HA25" s="138">
        <f t="shared" si="30"/>
        <v>0</v>
      </c>
      <c r="HB25" s="138">
        <f t="shared" si="30"/>
        <v>0</v>
      </c>
      <c r="HC25" s="138">
        <f t="shared" si="30"/>
        <v>0</v>
      </c>
      <c r="HD25" s="138">
        <f t="shared" si="30"/>
        <v>0</v>
      </c>
      <c r="HE25" s="138">
        <f t="shared" si="30"/>
        <v>0</v>
      </c>
      <c r="HF25" s="138">
        <f t="shared" si="30"/>
        <v>0</v>
      </c>
      <c r="HG25" s="138">
        <f t="shared" si="30"/>
        <v>0</v>
      </c>
      <c r="HH25" s="138">
        <f t="shared" si="30"/>
        <v>0</v>
      </c>
      <c r="HI25" s="138">
        <f t="shared" si="30"/>
        <v>0</v>
      </c>
      <c r="HJ25" s="138">
        <f t="shared" si="30"/>
        <v>0</v>
      </c>
      <c r="HK25" s="138">
        <f t="shared" si="30"/>
        <v>0</v>
      </c>
      <c r="HL25" s="138">
        <f t="shared" si="30"/>
        <v>0</v>
      </c>
      <c r="HM25" s="138">
        <f t="shared" si="30"/>
        <v>0</v>
      </c>
      <c r="HN25" s="138">
        <f t="shared" si="30"/>
        <v>0</v>
      </c>
      <c r="HO25" s="138">
        <f t="shared" si="30"/>
        <v>0</v>
      </c>
      <c r="HP25" s="138">
        <f t="shared" si="30"/>
        <v>0</v>
      </c>
      <c r="HQ25" s="138">
        <f t="shared" si="30"/>
        <v>0</v>
      </c>
      <c r="HR25" s="138">
        <f t="shared" si="30"/>
        <v>0</v>
      </c>
      <c r="HS25" s="138">
        <f t="shared" si="30"/>
        <v>0</v>
      </c>
      <c r="HT25" s="138">
        <f t="shared" si="30"/>
        <v>0</v>
      </c>
      <c r="HU25" s="138">
        <f t="shared" si="30"/>
        <v>0</v>
      </c>
      <c r="HV25" s="138">
        <f t="shared" si="30"/>
        <v>0</v>
      </c>
      <c r="HW25" s="138">
        <f t="shared" si="30"/>
        <v>0</v>
      </c>
      <c r="HX25" s="40"/>
      <c r="HY25" s="138">
        <f t="array" ref="HY25">SUM(IF($D$45:$HX$45=HY$1,IF($D$46:$HX$46=12,($D25:$HX25))))</f>
        <v>0</v>
      </c>
      <c r="HZ25" s="138">
        <f t="array" ref="HZ25">SUM(IF($D$45:$HX$45=HZ$1,IF($D$46:$HX$46=12,($D25:$HX25))))</f>
        <v>0</v>
      </c>
      <c r="IA25" s="138">
        <f t="array" ref="IA25">SUM(IF($D$45:$HX$45=IA$1,IF($D$46:$HX$46=12,($D25:$HX25))))</f>
        <v>1839279.8199998639</v>
      </c>
      <c r="IB25" s="138">
        <f t="array" ref="IB25">SUM(IF($D$45:$HX$45=IB$1,IF($D$46:$HX$46=12,($D25:$HX25))))</f>
        <v>1434862.3799998637</v>
      </c>
      <c r="IC25" s="138">
        <f t="array" ref="IC25">SUM(IF($D$45:$HX$45=IC$1,IF($D$46:$HX$46=12,($D25:$HX25))))</f>
        <v>268789.07999982964</v>
      </c>
      <c r="ID25" s="138">
        <f t="array" ref="ID25">SUM(IF($D$45:$HX$45=ID$1,IF($D$46:$HX$46=12,($D25:$HX25))))</f>
        <v>1039391.56</v>
      </c>
      <c r="IE25" s="138">
        <f t="array" ref="IE25">SUM(IF($D$45:$HX$45=IE$1,IF($D$46:$HX$46=12,($D25:$HX25))))</f>
        <v>1033463.02</v>
      </c>
      <c r="IF25" s="138">
        <f t="array" ref="IF25">SUM(IF($D$45:$HX$45=IF$1,IF($D$46:$HX$46=12,($D25:$HX25))))</f>
        <v>1025466.71</v>
      </c>
      <c r="IG25" s="138">
        <f t="array" ref="IG25">SUM(IF($D$45:$HX$45=IG$1,IF($D$46:$HX$46=12,($D25:$HX25))))</f>
        <v>1013380.05</v>
      </c>
      <c r="IH25" s="138">
        <f t="array" ref="IH25">SUM(IF($D$45:$HX$45=IH$1,IF($D$46:$HX$46=12,($D25:$HX25))))</f>
        <v>984652.65</v>
      </c>
      <c r="II25" s="138">
        <f t="array" ref="II25">SUM(IF($D$45:$HX$45=II$1,IF($D$46:$HX$46=12,($D25:$HX25))))</f>
        <v>964889.34</v>
      </c>
      <c r="IJ25" s="138">
        <f t="array" ref="IJ25">SUM(IF($D$45:$HX$45=IJ$1,IF($D$46:$HX$46=12,($D25:$HX25))))</f>
        <v>880710</v>
      </c>
      <c r="IK25" s="138">
        <f t="array" ref="IK25">SUM(IF($D$45:$HX$45=IK$1,IF($D$46:$HX$46=12,($D25:$HX25))))</f>
        <v>583420</v>
      </c>
      <c r="IL25" s="138">
        <f t="array" ref="IL25">SUM(IF($D$45:$HX$45=IL$1,IF($D$46:$HX$46=12,($D25:$HX25))))</f>
        <v>447175</v>
      </c>
      <c r="IM25" s="138">
        <f t="array" ref="IM25">SUM(IF($D$45:$HX$45=IM$1,IF($D$46:$HX$46=12,($D25:$HX25))))</f>
        <v>367970</v>
      </c>
      <c r="IN25" s="138">
        <f t="array" ref="IN25">SUM(IF($D$45:$HX$45=IN$1,IF($D$46:$HX$46=12,($D25:$HX25))))</f>
        <v>67425</v>
      </c>
      <c r="IO25" s="138">
        <f t="array" ref="IO25">SUM(IF($D$45:$HX$45=IO$1,IF($D$46:$HX$46=12,($D25:$HX25))))</f>
        <v>0</v>
      </c>
      <c r="IP25" s="138">
        <f t="array" ref="IP25">SUM(IF($D$45:$HX$45=IP$1,IF($D$46:$HX$46=12,($D25:$HX25))))</f>
        <v>0</v>
      </c>
      <c r="IQ25" s="138">
        <f t="array" ref="IQ25">SUM(IF($D$45:$HX$45=IQ$1,IF($D$46:$HX$46=12,($D25:$HX25))))</f>
        <v>0</v>
      </c>
      <c r="IR25" s="138">
        <f t="array" ref="IR25">SUM(IF($D$45:$HX$45=IR$1,IF($D$46:$HX$46=12,($D25:$HX25))))</f>
        <v>0</v>
      </c>
    </row>
    <row r="26" spans="1:252" ht="22.5" customHeight="1" x14ac:dyDescent="0.2">
      <c r="B26" s="61" t="s">
        <v>36</v>
      </c>
      <c r="D26" s="8">
        <f>SUMIF(RevReqDetR!$B$11:$B$311,D$1,RevReqDetR!$AO$11:$AO$311)</f>
        <v>0</v>
      </c>
      <c r="E26" s="8">
        <f>SUMIF(RevReqDetR!$B$11:$B$311,E$1,RevReqDetR!$AO$11:$AO$311)</f>
        <v>0</v>
      </c>
      <c r="F26" s="8">
        <f>SUMIF(RevReqDetR!$B$11:$B$311,F$1,RevReqDetR!$AO$11:$AO$311)</f>
        <v>0</v>
      </c>
      <c r="G26" s="8">
        <f>SUMIF(RevReqDetR!$B$11:$B$311,G$1,RevReqDetR!$AO$11:$AO$311)</f>
        <v>0</v>
      </c>
      <c r="H26" s="8">
        <f>SUMIF(RevReqDetR!$B$11:$B$311,H$1,RevReqDetR!$AO$11:$AO$311)</f>
        <v>0</v>
      </c>
      <c r="I26" s="8">
        <f>SUMIF(RevReqDetR!$B$11:$B$311,I$1,RevReqDetR!$AO$11:$AO$311)</f>
        <v>0</v>
      </c>
      <c r="J26" s="8">
        <f>SUMIF(RevReqDetR!$B$11:$B$311,J$1,RevReqDetR!$AO$11:$AO$311)</f>
        <v>0</v>
      </c>
      <c r="K26" s="8">
        <f>SUMIF(RevReqDetR!$B$11:$B$311,K$1,RevReqDetR!$AO$11:$AO$311)</f>
        <v>0</v>
      </c>
      <c r="L26" s="8">
        <f>SUMIF(RevReqDetR!$B$11:$B$311,L$1,RevReqDetR!$AO$11:$AO$311)</f>
        <v>0</v>
      </c>
      <c r="M26" s="8">
        <f>SUMIF(RevReqDetR!$B$11:$B$311,M$1,RevReqDetR!$AO$11:$AO$311)</f>
        <v>0</v>
      </c>
      <c r="N26" s="8">
        <f>SUMIF(RevReqDetR!$B$11:$B$311,N$1,RevReqDetR!$AO$11:$AO$311)</f>
        <v>0</v>
      </c>
      <c r="O26" s="8">
        <f>SUMIF(RevReqDetR!$B$11:$B$311,O$1,RevReqDetR!$AO$11:$AO$311)</f>
        <v>0</v>
      </c>
      <c r="P26" s="8">
        <f>SUMIF(RevReqDetR!$B$11:$B$311,P$1,RevReqDetR!$AO$11:$AO$311)</f>
        <v>0</v>
      </c>
      <c r="Q26" s="8">
        <f>SUMIF(RevReqDetR!$B$11:$B$311,Q$1,RevReqDetR!$AO$11:$AO$311)</f>
        <v>0</v>
      </c>
      <c r="R26" s="8">
        <f>SUMIF(RevReqDetR!$B$11:$B$311,R$1,RevReqDetR!$AO$11:$AO$311)</f>
        <v>0</v>
      </c>
      <c r="S26" s="8">
        <f>SUMIF(RevReqDetR!$B$11:$B$311,S$1,RevReqDetR!$AO$11:$AO$311)</f>
        <v>0</v>
      </c>
      <c r="T26" s="8">
        <f>SUMIF(RevReqDetR!$B$11:$B$311,T$1,RevReqDetR!$AO$11:$AO$311)</f>
        <v>0</v>
      </c>
      <c r="U26" s="8">
        <f>SUMIF(RevReqDetR!$B$11:$B$311,U$1,RevReqDetR!$AO$11:$AO$311)</f>
        <v>0</v>
      </c>
      <c r="V26" s="8">
        <f>SUMIF(RevReqDetR!$B$11:$B$311,V$1,RevReqDetR!$AO$11:$AO$311)</f>
        <v>0</v>
      </c>
      <c r="W26" s="8">
        <f>SUMIF(RevReqDetR!$B$11:$B$311,W$1,RevReqDetR!$AO$11:$AO$311)</f>
        <v>0</v>
      </c>
      <c r="X26" s="8">
        <f>SUMIF(RevReqDetR!$B$11:$B$311,X$1,RevReqDetR!$AO$11:$AO$311)</f>
        <v>0</v>
      </c>
      <c r="Y26" s="8">
        <f>SUMIF(RevReqDetR!$B$11:$B$311,Y$1,RevReqDetR!$AO$11:$AO$311)</f>
        <v>0</v>
      </c>
      <c r="Z26" s="8">
        <f>SUMIF(RevReqDetR!$B$11:$B$311,Z$1,RevReqDetR!$AO$11:$AO$311)</f>
        <v>0</v>
      </c>
      <c r="AA26" s="8">
        <f>SUMIF(RevReqDetR!$B$11:$B$311,AA$1,RevReqDetR!$AO$11:$AO$311)</f>
        <v>0</v>
      </c>
      <c r="AB26" s="8">
        <f>SUMIF(RevReqDetR!$B$11:$B$311,AB$1,RevReqDetR!$AO$11:$AO$311)</f>
        <v>0</v>
      </c>
      <c r="AC26" s="8">
        <f>SUMIF(RevReqDetR!$B$11:$B$311,AC$1,RevReqDetR!$AO$11:$AO$311)</f>
        <v>0</v>
      </c>
      <c r="AD26" s="8">
        <f>SUMIF(RevReqDetR!$B$11:$B$311,AD$1,RevReqDetR!$AO$11:$AO$311)</f>
        <v>0</v>
      </c>
      <c r="AE26" s="8">
        <f>SUMIF(RevReqDetR!$B$11:$B$311,AE$1,RevReqDetR!$AO$11:$AO$311)</f>
        <v>0</v>
      </c>
      <c r="AF26" s="8">
        <f>SUMIF(RevReqDetR!$B$11:$B$311,AF$1,RevReqDetR!$AO$11:$AO$311)</f>
        <v>0</v>
      </c>
      <c r="AG26" s="8">
        <f>SUMIF(RevReqDetR!$B$11:$B$311,AG$1,RevReqDetR!$AO$11:$AO$311)</f>
        <v>0</v>
      </c>
      <c r="AH26" s="8">
        <f>SUMIF(RevReqDetR!$B$11:$B$311,AH$1,RevReqDetR!$AO$11:$AO$311)</f>
        <v>0</v>
      </c>
      <c r="AI26" s="8">
        <f>SUMIF(RevReqDetR!$B$11:$B$311,AI$1,RevReqDetR!$AO$11:$AO$311)</f>
        <v>0</v>
      </c>
      <c r="AJ26" s="8">
        <f>SUMIF(RevReqDetR!$B$11:$B$311,AJ$1,RevReqDetR!$AO$11:$AO$311)</f>
        <v>0</v>
      </c>
      <c r="AK26" s="8">
        <f>SUMIF(RevReqDetR!$B$11:$B$311,AK$1,RevReqDetR!$AO$11:$AO$311)</f>
        <v>0</v>
      </c>
      <c r="AL26" s="8">
        <f>SUMIF(RevReqDetR!$B$11:$B$311,AL$1,RevReqDetR!$AO$11:$AO$311)</f>
        <v>0</v>
      </c>
      <c r="AM26" s="8">
        <f>SUMIF(RevReqDetR!$B$11:$B$311,AM$1,RevReqDetR!$AO$11:$AO$311)</f>
        <v>0</v>
      </c>
      <c r="AN26" s="8">
        <f>SUMIF(RevReqDetR!$B$11:$B$311,AN$1,RevReqDetR!$AO$11:$AO$311)</f>
        <v>0</v>
      </c>
      <c r="AO26" s="8">
        <f>SUMIF(RevReqDetR!$B$11:$B$311,AO$1,RevReqDetR!$AO$11:$AO$311)</f>
        <v>0</v>
      </c>
      <c r="AP26" s="8">
        <f>SUMIF(RevReqDetR!$B$11:$B$311,AP$1,RevReqDetR!$AO$11:$AO$311)</f>
        <v>0</v>
      </c>
      <c r="AQ26" s="8">
        <f>SUMIF(RevReqDetR!$B$11:$B$311,AQ$1,RevReqDetR!$AO$11:$AO$311)</f>
        <v>0</v>
      </c>
      <c r="AR26" s="8">
        <f>SUMIF(RevReqDetR!$B$11:$B$311,AR$1,RevReqDetR!$AO$11:$AO$311)</f>
        <v>0</v>
      </c>
      <c r="AS26" s="8">
        <f>SUMIF(RevReqDetR!$B$11:$B$311,AS$1,RevReqDetR!$AO$11:$AO$311)</f>
        <v>0</v>
      </c>
      <c r="AT26" s="8">
        <f>SUMIF(RevReqDetR!$B$11:$B$311,AT$1,RevReqDetR!$AO$11:$AO$311)</f>
        <v>0</v>
      </c>
      <c r="AU26" s="8">
        <f>SUMIF(RevReqDetR!$B$11:$B$311,AU$1,RevReqDetR!$AO$11:$AO$311)</f>
        <v>0</v>
      </c>
      <c r="AV26" s="8">
        <f>SUMIF(RevReqDetR!$B$11:$B$311,AV$1,RevReqDetR!$AO$11:$AO$311)</f>
        <v>0</v>
      </c>
      <c r="AW26" s="8">
        <f>SUMIF(RevReqDetR!$B$11:$B$311,AW$1,RevReqDetR!$AO$11:$AO$311)</f>
        <v>0</v>
      </c>
      <c r="AX26" s="8">
        <f>SUMIF(RevReqDetR!$B$11:$B$311,AX$1,RevReqDetR!$AO$11:$AO$311)</f>
        <v>0</v>
      </c>
      <c r="AY26" s="8">
        <f>SUMIF(RevReqDetR!$B$11:$B$311,AY$1,RevReqDetR!$AO$11:$AO$311)</f>
        <v>0</v>
      </c>
      <c r="AZ26" s="8">
        <f>SUMIF(RevReqDetR!$B$11:$B$311,AZ$1,RevReqDetR!$AO$11:$AO$311)</f>
        <v>0</v>
      </c>
      <c r="BA26" s="8">
        <f>SUMIF(RevReqDetR!$B$11:$B$311,BA$1,RevReqDetR!$AO$11:$AO$311)</f>
        <v>0</v>
      </c>
      <c r="BB26" s="8">
        <f>SUMIF(RevReqDetR!$B$11:$B$311,BB$1,RevReqDetR!$AO$11:$AO$311)</f>
        <v>0</v>
      </c>
      <c r="BC26" s="8">
        <f>SUMIF(RevReqDetR!$B$11:$B$311,BC$1,RevReqDetR!$AO$11:$AO$311)</f>
        <v>0</v>
      </c>
      <c r="BD26" s="8">
        <f>SUMIF(RevReqDetR!$B$11:$B$311,BD$1,RevReqDetR!$AO$11:$AO$311)</f>
        <v>0</v>
      </c>
      <c r="BE26" s="8">
        <f>SUMIF(RevReqDetR!$B$11:$B$311,BE$1,RevReqDetR!$AO$11:$AO$311)</f>
        <v>0</v>
      </c>
      <c r="BF26" s="8">
        <f>SUMIF(RevReqDetR!$B$11:$B$311,BF$1,RevReqDetR!$AO$11:$AO$311)</f>
        <v>0</v>
      </c>
      <c r="BG26" s="8">
        <f>SUMIF(RevReqDetR!$B$11:$B$311,BG$1,RevReqDetR!$AO$11:$AO$311)</f>
        <v>0</v>
      </c>
      <c r="BH26" s="8">
        <f>SUMIF(RevReqDetR!$B$11:$B$311,BH$1,RevReqDetR!$AO$11:$AO$311)</f>
        <v>0</v>
      </c>
      <c r="BI26" s="8">
        <f>SUMIF(RevReqDetR!$B$11:$B$311,BI$1,RevReqDetR!$AO$11:$AO$311)</f>
        <v>0</v>
      </c>
      <c r="BJ26" s="8">
        <f>SUMIF(RevReqDetR!$B$11:$B$311,BJ$1,RevReqDetR!$AO$11:$AO$311)</f>
        <v>0</v>
      </c>
      <c r="BK26" s="8">
        <f>SUMIF(RevReqDetR!$B$11:$B$311,BK$1,RevReqDetR!$AO$11:$AO$311)</f>
        <v>0</v>
      </c>
      <c r="BL26" s="8">
        <f>SUMIF(RevReqDetR!$B$11:$B$311,BL$1,RevReqDetR!$AO$11:$AO$311)</f>
        <v>0</v>
      </c>
      <c r="BM26" s="8">
        <f>SUMIF(RevReqDetR!$B$11:$B$311,BM$1,RevReqDetR!$AO$11:$AO$311)</f>
        <v>0</v>
      </c>
      <c r="BN26" s="8">
        <f>SUMIF(RevReqDetR!$B$11:$B$311,BN$1,RevReqDetR!$AO$11:$AO$311)</f>
        <v>0</v>
      </c>
      <c r="BO26" s="8">
        <f>SUMIF(RevReqDetR!$B$11:$B$311,BO$1,RevReqDetR!$AO$11:$AO$311)</f>
        <v>0</v>
      </c>
      <c r="BP26" s="8">
        <f>SUMIF(RevReqDetR!$B$11:$B$311,BP$1,RevReqDetR!$AO$11:$AO$311)</f>
        <v>0</v>
      </c>
      <c r="BQ26" s="8">
        <f>SUMIF(RevReqDetR!$B$11:$B$311,BQ$1,RevReqDetR!$AO$11:$AO$311)</f>
        <v>0</v>
      </c>
      <c r="BR26" s="8">
        <f>SUMIF(RevReqDetR!$B$11:$B$311,BR$1,RevReqDetR!$AO$11:$AO$311)</f>
        <v>0</v>
      </c>
      <c r="BS26" s="8">
        <f>SUMIF(RevReqDetR!$B$11:$B$311,BS$1,RevReqDetR!$AO$11:$AO$311)</f>
        <v>0</v>
      </c>
      <c r="BT26" s="8">
        <f>SUMIF(RevReqDetR!$B$11:$B$311,BT$1,RevReqDetR!$AO$11:$AO$311)</f>
        <v>0</v>
      </c>
      <c r="BU26" s="8">
        <f>SUMIF(RevReqDetR!$B$11:$B$311,BU$1,RevReqDetR!$AO$11:$AO$311)</f>
        <v>0</v>
      </c>
      <c r="BV26" s="8">
        <f>SUMIF(RevReqDetR!$B$11:$B$311,BV$1,RevReqDetR!$AO$11:$AO$311)</f>
        <v>0</v>
      </c>
      <c r="BW26" s="8">
        <f>SUMIF(RevReqDetR!$B$11:$B$311,BW$1,RevReqDetR!$AO$11:$AO$311)</f>
        <v>0</v>
      </c>
      <c r="BX26" s="8">
        <f>SUMIF(RevReqDetR!$B$11:$B$311,BX$1,RevReqDetR!$AO$11:$AO$311)</f>
        <v>0</v>
      </c>
      <c r="BY26" s="8">
        <f>SUMIF(RevReqDetR!$B$11:$B$311,BY$1,RevReqDetR!$AO$11:$AO$311)</f>
        <v>0</v>
      </c>
      <c r="BZ26" s="8">
        <f>SUMIF(RevReqDetR!$B$11:$B$311,BZ$1,RevReqDetR!$AO$11:$AO$311)</f>
        <v>0</v>
      </c>
      <c r="CA26" s="8">
        <f>SUMIF(RevReqDetR!$B$11:$B$311,CA$1,RevReqDetR!$AO$11:$AO$311)</f>
        <v>0</v>
      </c>
      <c r="CB26" s="8">
        <f>SUMIF(RevReqDetR!$B$11:$B$311,CB$1,RevReqDetR!$AO$11:$AO$311)</f>
        <v>0</v>
      </c>
      <c r="CC26" s="8">
        <f>SUMIF(RevReqDetR!$B$11:$B$311,CC$1,RevReqDetR!$AO$11:$AO$311)</f>
        <v>0</v>
      </c>
      <c r="CD26" s="8">
        <f>SUMIF(RevReqDetR!$B$11:$B$311,CD$1,RevReqDetR!$AO$11:$AO$311)</f>
        <v>0</v>
      </c>
      <c r="CE26" s="8">
        <f>SUMIF(RevReqDetR!$B$11:$B$311,CE$1,RevReqDetR!$AO$11:$AO$311)</f>
        <v>0</v>
      </c>
      <c r="CF26" s="8">
        <f>SUMIF(RevReqDetR!$B$11:$B$311,CF$1,RevReqDetR!$AO$11:$AO$311)</f>
        <v>0</v>
      </c>
      <c r="CG26" s="8">
        <f>SUMIF(RevReqDetR!$B$11:$B$311,CG$1,RevReqDetR!$AO$11:$AO$311)</f>
        <v>0</v>
      </c>
      <c r="CH26" s="8">
        <f>SUMIF(RevReqDetR!$B$11:$B$311,CH$1,RevReqDetR!$AO$11:$AO$311)</f>
        <v>0</v>
      </c>
      <c r="CI26" s="8">
        <f>SUMIF(RevReqDetR!$B$11:$B$311,CI$1,RevReqDetR!$AO$11:$AO$311)</f>
        <v>0</v>
      </c>
      <c r="CJ26" s="8">
        <f>SUMIF(RevReqDetR!$B$11:$B$311,CJ$1,RevReqDetR!$AO$11:$AO$311)</f>
        <v>0</v>
      </c>
      <c r="CK26" s="8">
        <f>SUMIF(RevReqDetR!$B$11:$B$311,CK$1,RevReqDetR!$AO$11:$AO$311)</f>
        <v>0</v>
      </c>
      <c r="CL26" s="8">
        <f>SUMIF(RevReqDetR!$B$11:$B$311,CL$1,RevReqDetR!$AO$11:$AO$311)</f>
        <v>0</v>
      </c>
      <c r="CM26" s="8">
        <f>SUMIF(RevReqDetR!$B$11:$B$311,CM$1,RevReqDetR!$AO$11:$AO$311)</f>
        <v>0</v>
      </c>
      <c r="CN26" s="8">
        <f>SUMIF(RevReqDetR!$B$11:$B$311,CN$1,RevReqDetR!$AO$11:$AO$311)</f>
        <v>0</v>
      </c>
      <c r="CO26" s="8">
        <f>SUMIF(RevReqDetR!$B$11:$B$311,CO$1,RevReqDetR!$AO$11:$AO$311)</f>
        <v>0</v>
      </c>
      <c r="CP26" s="8">
        <f>SUMIF(RevReqDetR!$B$11:$B$311,CP$1,RevReqDetR!$AO$11:$AO$311)</f>
        <v>0</v>
      </c>
      <c r="CQ26" s="8">
        <f>SUMIF(RevReqDetR!$B$11:$B$311,CQ$1,RevReqDetR!$AO$11:$AO$311)</f>
        <v>0</v>
      </c>
      <c r="CR26" s="8">
        <f>SUMIF(RevReqDetR!$B$11:$B$311,CR$1,RevReqDetR!$AO$11:$AO$311)</f>
        <v>0</v>
      </c>
      <c r="CS26" s="8">
        <f>SUMIF(RevReqDetR!$B$11:$B$311,CS$1,RevReqDetR!$AO$11:$AO$311)</f>
        <v>0</v>
      </c>
      <c r="CT26" s="8">
        <f>SUMIF(RevReqDetR!$B$11:$B$311,CT$1,RevReqDetR!$AO$11:$AO$311)</f>
        <v>0</v>
      </c>
      <c r="CU26" s="8">
        <f>SUMIF(RevReqDetR!$B$11:$B$311,CU$1,RevReqDetR!$AO$11:$AO$311)</f>
        <v>0</v>
      </c>
      <c r="CV26" s="8">
        <f>SUMIF(RevReqDetR!$B$11:$B$311,CV$1,RevReqDetR!$AO$11:$AO$311)</f>
        <v>0</v>
      </c>
      <c r="CW26" s="8">
        <f>SUMIF(RevReqDetR!$B$11:$B$311,CW$1,RevReqDetR!$AO$11:$AO$311)</f>
        <v>0</v>
      </c>
      <c r="CX26" s="8">
        <f>SUMIF(RevReqDetR!$B$11:$B$311,CX$1,RevReqDetR!$AO$11:$AO$311)</f>
        <v>0</v>
      </c>
      <c r="CY26" s="8">
        <f>SUMIF(RevReqDetR!$B$11:$B$311,CY$1,RevReqDetR!$AO$11:$AO$311)</f>
        <v>0</v>
      </c>
      <c r="CZ26" s="8">
        <f>SUMIF(RevReqDetR!$B$11:$B$311,CZ$1,RevReqDetR!$AO$11:$AO$311)</f>
        <v>0</v>
      </c>
      <c r="DA26" s="8">
        <f>SUMIF(RevReqDetR!$B$11:$B$311,DA$1,RevReqDetR!$AO$11:$AO$311)</f>
        <v>0</v>
      </c>
      <c r="DB26" s="8">
        <f>SUMIF(RevReqDetR!$B$11:$B$311,DB$1,RevReqDetR!$AO$11:$AO$311)</f>
        <v>0</v>
      </c>
      <c r="DC26" s="8">
        <f>SUMIF(RevReqDetR!$B$11:$B$311,DC$1,RevReqDetR!$AO$11:$AO$311)</f>
        <v>0</v>
      </c>
      <c r="DD26" s="8">
        <f>SUMIF(RevReqDetR!$B$11:$B$311,DD$1,RevReqDetR!$AO$11:$AO$311)</f>
        <v>0</v>
      </c>
      <c r="DE26" s="8">
        <f>SUMIF(RevReqDetR!$B$11:$B$311,DE$1,RevReqDetR!$AO$11:$AO$311)</f>
        <v>0</v>
      </c>
      <c r="DF26" s="8">
        <f>SUMIF(RevReqDetR!$B$11:$B$311,DF$1,RevReqDetR!$AO$11:$AO$311)</f>
        <v>0</v>
      </c>
      <c r="DG26" s="8">
        <f>SUMIF(RevReqDetR!$B$11:$B$311,DG$1,RevReqDetR!$AO$11:$AO$311)</f>
        <v>0</v>
      </c>
      <c r="DH26" s="8">
        <f>SUMIF(RevReqDetR!$B$11:$B$311,DH$1,RevReqDetR!$AO$11:$AO$311)</f>
        <v>0</v>
      </c>
      <c r="DI26" s="8">
        <f>SUMIF(RevReqDetR!$B$11:$B$311,DI$1,RevReqDetR!$AO$11:$AO$311)</f>
        <v>0</v>
      </c>
      <c r="DJ26" s="8">
        <f>SUMIF(RevReqDetR!$B$11:$B$311,DJ$1,RevReqDetR!$AO$11:$AO$311)</f>
        <v>0</v>
      </c>
      <c r="DK26" s="8">
        <f>SUMIF(RevReqDetR!$B$11:$B$311,DK$1,RevReqDetR!$AO$11:$AO$311)</f>
        <v>0</v>
      </c>
      <c r="DL26" s="8">
        <f>SUMIF(RevReqDetR!$B$11:$B$311,DL$1,RevReqDetR!$AO$11:$AO$311)</f>
        <v>0</v>
      </c>
      <c r="DM26" s="8">
        <f>SUMIF(RevReqDetR!$B$11:$B$311,DM$1,RevReqDetR!$AO$11:$AO$311)</f>
        <v>0</v>
      </c>
      <c r="DN26" s="8">
        <f>SUMIF(RevReqDetR!$B$11:$B$311,DN$1,RevReqDetR!$AO$11:$AO$311)</f>
        <v>0</v>
      </c>
      <c r="DO26" s="8">
        <f>SUMIF(RevReqDetR!$B$11:$B$311,DO$1,RevReqDetR!$AO$11:$AO$311)</f>
        <v>0</v>
      </c>
      <c r="DP26" s="8">
        <f>SUMIF(RevReqDetR!$B$11:$B$311,DP$1,RevReqDetR!$AO$11:$AO$311)</f>
        <v>0</v>
      </c>
      <c r="DQ26" s="8">
        <f>SUMIF(RevReqDetR!$B$11:$B$311,DQ$1,RevReqDetR!$AO$11:$AO$311)</f>
        <v>0</v>
      </c>
      <c r="DR26" s="8">
        <f>SUMIF(RevReqDetR!$B$11:$B$311,DR$1,RevReqDetR!$AO$11:$AO$311)</f>
        <v>0</v>
      </c>
      <c r="DS26" s="8">
        <f>SUMIF(RevReqDetR!$B$11:$B$311,DS$1,RevReqDetR!$AO$11:$AO$311)</f>
        <v>0</v>
      </c>
      <c r="DT26" s="8">
        <f>SUMIF(RevReqDetR!$B$11:$B$311,DT$1,RevReqDetR!$AO$11:$AO$311)</f>
        <v>0</v>
      </c>
      <c r="DU26" s="8">
        <f>SUMIF(RevReqDetR!$B$11:$B$311,DU$1,RevReqDetR!$AO$11:$AO$311)</f>
        <v>0</v>
      </c>
      <c r="DV26" s="8">
        <f>SUMIF(RevReqDetR!$B$11:$B$311,DV$1,RevReqDetR!$AO$11:$AO$311)</f>
        <v>0</v>
      </c>
      <c r="DW26" s="8">
        <f>SUMIF(RevReqDetR!$B$11:$B$311,DW$1,RevReqDetR!$AO$11:$AO$311)</f>
        <v>0</v>
      </c>
      <c r="DX26" s="8">
        <f>SUMIF(RevReqDetR!$B$11:$B$311,DX$1,RevReqDetR!$AO$11:$AO$311)</f>
        <v>0</v>
      </c>
      <c r="DY26" s="8">
        <f>SUMIF(RevReqDetR!$B$11:$B$311,DY$1,RevReqDetR!$AO$11:$AO$311)</f>
        <v>0</v>
      </c>
      <c r="DZ26" s="8">
        <f>SUMIF(RevReqDetR!$B$11:$B$311,DZ$1,RevReqDetR!$AO$11:$AO$311)</f>
        <v>0</v>
      </c>
      <c r="EA26" s="8">
        <f>SUMIF(RevReqDetR!$B$11:$B$311,EA$1,RevReqDetR!$AO$11:$AO$311)</f>
        <v>0</v>
      </c>
      <c r="EB26" s="8">
        <f>SUMIF(RevReqDetR!$B$11:$B$311,EB$1,RevReqDetR!$AO$11:$AO$311)</f>
        <v>0</v>
      </c>
      <c r="EC26" s="8">
        <f>SUMIF(RevReqDetR!$B$11:$B$311,EC$1,RevReqDetR!$AO$11:$AO$311)</f>
        <v>0</v>
      </c>
      <c r="ED26" s="8">
        <f>SUMIF(RevReqDetR!$B$11:$B$311,ED$1,RevReqDetR!$AO$11:$AO$311)</f>
        <v>0</v>
      </c>
      <c r="EE26" s="8">
        <f>SUMIF(RevReqDetR!$B$11:$B$311,EE$1,RevReqDetR!$AO$11:$AO$311)</f>
        <v>0</v>
      </c>
      <c r="EF26" s="8">
        <f>SUMIF(RevReqDetR!$B$11:$B$311,EF$1,RevReqDetR!$AO$11:$AO$311)</f>
        <v>0</v>
      </c>
      <c r="EG26" s="8">
        <f>SUMIF(RevReqDetR!$B$11:$B$311,EG$1,RevReqDetR!$AO$11:$AO$311)</f>
        <v>0</v>
      </c>
      <c r="EH26" s="8">
        <f>SUMIF(RevReqDetR!$B$11:$B$311,EH$1,RevReqDetR!$AO$11:$AO$311)</f>
        <v>0</v>
      </c>
      <c r="EI26" s="8">
        <f>SUMIF(RevReqDetR!$B$11:$B$311,EI$1,RevReqDetR!$AO$11:$AO$311)</f>
        <v>0</v>
      </c>
      <c r="EJ26" s="8">
        <f>SUMIF(RevReqDetR!$B$11:$B$311,EJ$1,RevReqDetR!$AO$11:$AO$311)</f>
        <v>0</v>
      </c>
      <c r="EK26" s="8">
        <f>SUMIF(RevReqDetR!$B$11:$B$311,EK$1,RevReqDetR!$AO$11:$AO$311)</f>
        <v>0</v>
      </c>
      <c r="EL26" s="8">
        <f>SUMIF(RevReqDetR!$B$11:$B$311,EL$1,RevReqDetR!$AO$11:$AO$311)</f>
        <v>0</v>
      </c>
      <c r="EM26" s="8">
        <f>SUMIF(RevReqDetR!$B$11:$B$311,EM$1,RevReqDetR!$AO$11:$AO$311)</f>
        <v>0</v>
      </c>
      <c r="EN26" s="8">
        <f>SUMIF(RevReqDetR!$B$11:$B$311,EN$1,RevReqDetR!$AO$11:$AO$311)</f>
        <v>0</v>
      </c>
      <c r="EO26" s="8">
        <f>SUMIF(RevReqDetR!$B$11:$B$311,EO$1,RevReqDetR!$AO$11:$AO$311)</f>
        <v>0</v>
      </c>
      <c r="EP26" s="8">
        <f>SUMIF(RevReqDetR!$B$11:$B$311,EP$1,RevReqDetR!$AO$11:$AO$311)</f>
        <v>0</v>
      </c>
      <c r="EQ26" s="8">
        <f>SUMIF(RevReqDetR!$B$11:$B$311,EQ$1,RevReqDetR!$AO$11:$AO$311)</f>
        <v>0</v>
      </c>
      <c r="ER26" s="8">
        <f>SUMIF(RevReqDetR!$B$11:$B$311,ER$1,RevReqDetR!$AO$11:$AO$311)</f>
        <v>0</v>
      </c>
      <c r="ES26" s="8">
        <f>SUMIF(RevReqDetR!$B$11:$B$311,ES$1,RevReqDetR!$AO$11:$AO$311)</f>
        <v>0</v>
      </c>
      <c r="ET26" s="8">
        <f>SUMIF(RevReqDetR!$B$11:$B$311,ET$1,RevReqDetR!$AO$11:$AO$311)</f>
        <v>0</v>
      </c>
      <c r="EU26" s="8">
        <f>SUMIF(RevReqDetR!$B$11:$B$311,EU$1,RevReqDetR!$AO$11:$AO$311)</f>
        <v>0</v>
      </c>
      <c r="EV26" s="8">
        <f>SUMIF(RevReqDetR!$B$11:$B$311,EV$1,RevReqDetR!$AO$11:$AO$311)</f>
        <v>0</v>
      </c>
      <c r="EW26" s="8">
        <f>SUMIF(RevReqDetR!$B$11:$B$311,EW$1,RevReqDetR!$AO$11:$AO$311)</f>
        <v>0</v>
      </c>
      <c r="EX26" s="8">
        <f>SUMIF(RevReqDetR!$B$11:$B$311,EX$1,RevReqDetR!$AO$11:$AO$311)</f>
        <v>0</v>
      </c>
      <c r="EY26" s="8">
        <f>SUMIF(RevReqDetR!$B$11:$B$311,EY$1,RevReqDetR!$AO$11:$AO$311)</f>
        <v>0</v>
      </c>
      <c r="EZ26" s="8">
        <f>SUMIF(RevReqDetR!$B$11:$B$311,EZ$1,RevReqDetR!$AO$11:$AO$311)</f>
        <v>0</v>
      </c>
      <c r="FA26" s="8">
        <f>SUMIF(RevReqDetR!$B$11:$B$311,FA$1,RevReqDetR!$AO$11:$AO$311)</f>
        <v>0</v>
      </c>
      <c r="FB26" s="8">
        <f>SUMIF(RevReqDetR!$B$11:$B$311,FB$1,RevReqDetR!$AO$11:$AO$311)</f>
        <v>0</v>
      </c>
      <c r="FC26" s="8">
        <f>SUMIF(RevReqDetR!$B$11:$B$311,FC$1,RevReqDetR!$AO$11:$AO$311)</f>
        <v>0</v>
      </c>
      <c r="FD26" s="8">
        <f>SUMIF(RevReqDetR!$B$11:$B$311,FD$1,RevReqDetR!$AO$11:$AO$311)</f>
        <v>0</v>
      </c>
      <c r="FE26" s="8">
        <f>SUMIF(RevReqDetR!$B$11:$B$311,FE$1,RevReqDetR!$AO$11:$AO$311)</f>
        <v>0</v>
      </c>
      <c r="FF26" s="8">
        <f>SUMIF(RevReqDetR!$B$11:$B$311,FF$1,RevReqDetR!$AO$11:$AO$311)</f>
        <v>0</v>
      </c>
      <c r="FG26" s="8">
        <f>SUMIF(RevReqDetR!$B$11:$B$311,FG$1,RevReqDetR!$AO$11:$AO$311)</f>
        <v>0</v>
      </c>
      <c r="FH26" s="8">
        <f>SUMIF(RevReqDetR!$B$11:$B$311,FH$1,RevReqDetR!$AO$11:$AO$311)</f>
        <v>0</v>
      </c>
      <c r="FI26" s="8">
        <f>SUMIF(RevReqDetR!$B$11:$B$311,FI$1,RevReqDetR!$AO$11:$AO$311)</f>
        <v>0</v>
      </c>
      <c r="FJ26" s="8">
        <f>SUMIF(RevReqDetR!$B$11:$B$311,FJ$1,RevReqDetR!$AO$11:$AO$311)</f>
        <v>0</v>
      </c>
      <c r="FK26" s="8">
        <f>SUMIF(RevReqDetR!$B$11:$B$311,FK$1,RevReqDetR!$AO$11:$AO$311)</f>
        <v>0</v>
      </c>
      <c r="FL26" s="8">
        <f>SUMIF(RevReqDetR!$B$11:$B$311,FL$1,RevReqDetR!$AO$11:$AO$311)</f>
        <v>0</v>
      </c>
      <c r="FM26" s="8">
        <f>SUMIF(RevReqDetR!$B$11:$B$311,FM$1,RevReqDetR!$AO$11:$AO$311)</f>
        <v>0</v>
      </c>
      <c r="FN26" s="8">
        <f>SUMIF(RevReqDetR!$B$11:$B$311,FN$1,RevReqDetR!$AO$11:$AO$311)</f>
        <v>0</v>
      </c>
      <c r="FO26" s="8">
        <f>SUMIF(RevReqDetR!$B$11:$B$311,FO$1,RevReqDetR!$AO$11:$AO$311)</f>
        <v>0</v>
      </c>
      <c r="FP26" s="8">
        <f>SUMIF(RevReqDetR!$B$11:$B$311,FP$1,RevReqDetR!$AO$11:$AO$311)</f>
        <v>0</v>
      </c>
      <c r="FQ26" s="8">
        <f>SUMIF(RevReqDetR!$B$11:$B$311,FQ$1,RevReqDetR!$AO$11:$AO$311)</f>
        <v>0</v>
      </c>
      <c r="FR26" s="8">
        <f>SUMIF(RevReqDetR!$B$11:$B$311,FR$1,RevReqDetR!$AO$11:$AO$311)</f>
        <v>0</v>
      </c>
      <c r="FS26" s="8">
        <f>SUMIF(RevReqDetR!$B$11:$B$311,FS$1,RevReqDetR!$AO$11:$AO$311)</f>
        <v>0</v>
      </c>
      <c r="FT26" s="8">
        <f>SUMIF(RevReqDetR!$B$11:$B$311,FT$1,RevReqDetR!$AO$11:$AO$311)</f>
        <v>0</v>
      </c>
      <c r="FU26" s="8">
        <f>SUMIF(RevReqDetR!$B$11:$B$311,FU$1,RevReqDetR!$AO$11:$AO$311)</f>
        <v>0</v>
      </c>
      <c r="FV26" s="8">
        <f>SUMIF(RevReqDetR!$B$11:$B$311,FV$1,RevReqDetR!$AO$11:$AO$311)</f>
        <v>0</v>
      </c>
      <c r="FW26" s="8">
        <f>SUMIF(RevReqDetR!$B$11:$B$311,FW$1,RevReqDetR!$AO$11:$AO$311)</f>
        <v>0</v>
      </c>
      <c r="FX26" s="8">
        <f>SUMIF(RevReqDetR!$B$11:$B$311,FX$1,RevReqDetR!$AO$11:$AO$311)</f>
        <v>0</v>
      </c>
      <c r="FY26" s="8">
        <f>SUMIF(RevReqDetR!$B$11:$B$311,FY$1,RevReqDetR!$AO$11:$AO$311)</f>
        <v>0</v>
      </c>
      <c r="FZ26" s="8">
        <f>SUMIF(RevReqDetR!$B$11:$B$311,FZ$1,RevReqDetR!$AO$11:$AO$311)</f>
        <v>0</v>
      </c>
      <c r="GA26" s="8">
        <f>SUMIF(RevReqDetR!$B$11:$B$311,GA$1,RevReqDetR!$AO$11:$AO$311)</f>
        <v>0</v>
      </c>
      <c r="GB26" s="8">
        <f>SUMIF(RevReqDetR!$B$11:$B$311,GB$1,RevReqDetR!$AO$11:$AO$311)</f>
        <v>0</v>
      </c>
      <c r="GC26" s="8">
        <f>SUMIF(RevReqDetR!$B$11:$B$311,GC$1,RevReqDetR!$AO$11:$AO$311)</f>
        <v>0</v>
      </c>
      <c r="GD26" s="8">
        <f>SUMIF(RevReqDetR!$B$11:$B$311,GD$1,RevReqDetR!$AO$11:$AO$311)</f>
        <v>0</v>
      </c>
      <c r="GE26" s="8">
        <f>SUMIF(RevReqDetR!$B$11:$B$311,GE$1,RevReqDetR!$AO$11:$AO$311)</f>
        <v>0</v>
      </c>
      <c r="GF26" s="8">
        <f>SUMIF(RevReqDetR!$B$11:$B$311,GF$1,RevReqDetR!$AO$11:$AO$311)</f>
        <v>0</v>
      </c>
      <c r="GG26" s="8">
        <f>SUMIF(RevReqDetR!$B$11:$B$311,GG$1,RevReqDetR!$AO$11:$AO$311)</f>
        <v>0</v>
      </c>
      <c r="GH26" s="8">
        <f>SUMIF(RevReqDetR!$B$11:$B$311,GH$1,RevReqDetR!$AO$11:$AO$311)</f>
        <v>0</v>
      </c>
      <c r="GI26" s="8">
        <f>SUMIF(RevReqDetR!$B$11:$B$311,GI$1,RevReqDetR!$AO$11:$AO$311)</f>
        <v>0</v>
      </c>
      <c r="GJ26" s="8">
        <f>SUMIF(RevReqDetR!$B$11:$B$311,GJ$1,RevReqDetR!$AO$11:$AO$311)</f>
        <v>0</v>
      </c>
      <c r="GK26" s="8">
        <f>SUMIF(RevReqDetR!$B$11:$B$311,GK$1,RevReqDetR!$AO$11:$AO$311)</f>
        <v>0</v>
      </c>
      <c r="GL26" s="8">
        <f>SUMIF(RevReqDetR!$B$11:$B$311,GL$1,RevReqDetR!$AO$11:$AO$311)</f>
        <v>0</v>
      </c>
      <c r="GM26" s="8">
        <f>SUMIF(RevReqDetR!$B$11:$B$311,GM$1,RevReqDetR!$AO$11:$AO$311)</f>
        <v>0</v>
      </c>
      <c r="GN26" s="8">
        <f>SUMIF(RevReqDetR!$B$11:$B$311,GN$1,RevReqDetR!$AO$11:$AO$311)</f>
        <v>0</v>
      </c>
      <c r="GO26" s="8">
        <f>SUMIF(RevReqDetR!$B$11:$B$311,GO$1,RevReqDetR!$AO$11:$AO$311)</f>
        <v>0</v>
      </c>
      <c r="GP26" s="8">
        <f>SUMIF(RevReqDetR!$B$11:$B$311,GP$1,RevReqDetR!$AO$11:$AO$311)</f>
        <v>0</v>
      </c>
      <c r="GQ26" s="8">
        <f>SUMIF(RevReqDetR!$B$11:$B$311,GQ$1,RevReqDetR!$AO$11:$AO$311)</f>
        <v>0</v>
      </c>
      <c r="GR26" s="8">
        <f>SUMIF(RevReqDetR!$B$11:$B$311,GR$1,RevReqDetR!$AO$11:$AO$311)</f>
        <v>0</v>
      </c>
      <c r="GS26" s="8">
        <f>SUMIF(RevReqDetR!$B$11:$B$311,GS$1,RevReqDetR!$AO$11:$AO$311)</f>
        <v>0</v>
      </c>
      <c r="GT26" s="8">
        <f>SUMIF(RevReqDetR!$B$11:$B$311,GT$1,RevReqDetR!$AO$11:$AO$311)</f>
        <v>0</v>
      </c>
      <c r="GU26" s="8">
        <f>SUMIF(RevReqDetR!$B$11:$B$311,GU$1,RevReqDetR!$AO$11:$AO$311)</f>
        <v>0</v>
      </c>
      <c r="GV26" s="8">
        <f>SUMIF(RevReqDetR!$B$11:$B$311,GV$1,RevReqDetR!$AO$11:$AO$311)</f>
        <v>0</v>
      </c>
      <c r="GW26" s="8">
        <f>SUMIF(RevReqDetR!$B$11:$B$311,GW$1,RevReqDetR!$AO$11:$AO$311)</f>
        <v>0</v>
      </c>
      <c r="GX26" s="8">
        <f>SUMIF(RevReqDetR!$B$11:$B$311,GX$1,RevReqDetR!$AO$11:$AO$311)</f>
        <v>0</v>
      </c>
      <c r="GY26" s="8">
        <f>SUMIF(RevReqDetR!$B$11:$B$311,GY$1,RevReqDetR!$AO$11:$AO$311)</f>
        <v>0</v>
      </c>
      <c r="GZ26" s="8">
        <f>SUMIF(RevReqDetR!$B$11:$B$311,GZ$1,RevReqDetR!$AO$11:$AO$311)</f>
        <v>0</v>
      </c>
      <c r="HA26" s="8">
        <f>SUMIF(RevReqDetR!$B$11:$B$311,HA$1,RevReqDetR!$AO$11:$AO$311)</f>
        <v>0</v>
      </c>
      <c r="HB26" s="8">
        <f>SUMIF(RevReqDetR!$B$11:$B$311,HB$1,RevReqDetR!$AO$11:$AO$311)</f>
        <v>0</v>
      </c>
      <c r="HC26" s="8">
        <f>SUMIF(RevReqDetR!$B$11:$B$311,HC$1,RevReqDetR!$AO$11:$AO$311)</f>
        <v>0</v>
      </c>
      <c r="HD26" s="8">
        <f>SUMIF(RevReqDetR!$B$11:$B$311,HD$1,RevReqDetR!$AO$11:$AO$311)</f>
        <v>0</v>
      </c>
      <c r="HE26" s="8">
        <f>SUMIF(RevReqDetR!$B$11:$B$311,HE$1,RevReqDetR!$AO$11:$AO$311)</f>
        <v>0</v>
      </c>
      <c r="HF26" s="8">
        <f>SUMIF(RevReqDetR!$B$11:$B$311,HF$1,RevReqDetR!$AO$11:$AO$311)</f>
        <v>0</v>
      </c>
      <c r="HG26" s="8">
        <f>SUMIF(RevReqDetR!$B$11:$B$311,HG$1,RevReqDetR!$AO$11:$AO$311)</f>
        <v>0</v>
      </c>
      <c r="HH26" s="8">
        <f>SUMIF(RevReqDetR!$B$11:$B$311,HH$1,RevReqDetR!$AO$11:$AO$311)</f>
        <v>0</v>
      </c>
      <c r="HI26" s="8">
        <f>SUMIF(RevReqDetR!$B$11:$B$311,HI$1,RevReqDetR!$AO$11:$AO$311)</f>
        <v>0</v>
      </c>
      <c r="HJ26" s="8">
        <f>SUMIF(RevReqDetR!$B$11:$B$311,HJ$1,RevReqDetR!$AO$11:$AO$311)</f>
        <v>0</v>
      </c>
      <c r="HK26" s="8">
        <f>SUMIF(RevReqDetR!$B$11:$B$311,HK$1,RevReqDetR!$AO$11:$AO$311)</f>
        <v>0</v>
      </c>
      <c r="HL26" s="8">
        <f>SUMIF(RevReqDetR!$B$11:$B$311,HL$1,RevReqDetR!$AO$11:$AO$311)</f>
        <v>0</v>
      </c>
      <c r="HM26" s="8">
        <f>SUMIF(RevReqDetR!$B$11:$B$311,HM$1,RevReqDetR!$AO$11:$AO$311)</f>
        <v>0</v>
      </c>
      <c r="HN26" s="8">
        <f>SUMIF(RevReqDetR!$B$11:$B$311,HN$1,RevReqDetR!$AO$11:$AO$311)</f>
        <v>0</v>
      </c>
      <c r="HO26" s="8">
        <f>SUMIF(RevReqDetR!$B$11:$B$311,HO$1,RevReqDetR!$AO$11:$AO$311)</f>
        <v>0</v>
      </c>
      <c r="HP26" s="8">
        <f>SUMIF(RevReqDetR!$B$11:$B$311,HP$1,RevReqDetR!$AO$11:$AO$311)</f>
        <v>0</v>
      </c>
      <c r="HQ26" s="8">
        <f>SUMIF(RevReqDetR!$B$11:$B$311,HQ$1,RevReqDetR!$AO$11:$AO$311)</f>
        <v>0</v>
      </c>
      <c r="HR26" s="8">
        <f>SUMIF(RevReqDetR!$B$11:$B$311,HR$1,RevReqDetR!$AO$11:$AO$311)</f>
        <v>0</v>
      </c>
      <c r="HS26" s="8">
        <f>SUMIF(RevReqDetR!$B$11:$B$311,HS$1,RevReqDetR!$AO$11:$AO$311)</f>
        <v>0</v>
      </c>
      <c r="HT26" s="8">
        <f>SUMIF(RevReqDetR!$B$11:$B$311,HT$1,RevReqDetR!$AO$11:$AO$311)</f>
        <v>0</v>
      </c>
      <c r="HU26" s="8">
        <f>SUMIF(RevReqDetR!$B$11:$B$311,HU$1,RevReqDetR!$AO$11:$AO$311)</f>
        <v>0</v>
      </c>
      <c r="HV26" s="8">
        <f>SUMIF(RevReqDetR!$B$11:$B$311,HV$1,RevReqDetR!$AO$11:$AO$311)</f>
        <v>0</v>
      </c>
      <c r="HW26" s="8">
        <f>SUMIF(RevReqDetR!$B$11:$B$311,HW$1,RevReqDetR!$AO$11:$AO$311)</f>
        <v>0</v>
      </c>
      <c r="HX26" s="8"/>
      <c r="HY26" s="8">
        <f t="array" ref="HY26">SUM(IF($D$45:$HX$45=HY$1,IF($D$46:$HX$46=12,($D26:$HX26))))</f>
        <v>0</v>
      </c>
      <c r="HZ26" s="8">
        <f t="array" ref="HZ26">SUM(IF($D$45:$HX$45=HZ$1,IF($D$46:$HX$46=12,($D26:$HX26))))</f>
        <v>0</v>
      </c>
      <c r="IA26" s="8">
        <f t="array" ref="IA26">SUM(IF($D$45:$HX$45=IA$1,IF($D$46:$HX$46=12,($D26:$HX26))))</f>
        <v>0</v>
      </c>
      <c r="IB26" s="8">
        <f t="array" ref="IB26">SUM(IF($D$45:$HX$45=IB$1,IF($D$46:$HX$46=12,($D26:$HX26))))</f>
        <v>0</v>
      </c>
      <c r="IC26" s="8">
        <f t="array" ref="IC26">SUM(IF($D$45:$HX$45=IC$1,IF($D$46:$HX$46=12,($D26:$HX26))))</f>
        <v>0</v>
      </c>
      <c r="ID26" s="8">
        <f t="array" ref="ID26">SUM(IF($D$45:$HX$45=ID$1,IF($D$46:$HX$46=12,($D26:$HX26))))</f>
        <v>0</v>
      </c>
      <c r="IE26" s="8">
        <f t="array" ref="IE26">SUM(IF($D$45:$HX$45=IE$1,IF($D$46:$HX$46=12,($D26:$HX26))))</f>
        <v>0</v>
      </c>
      <c r="IF26" s="8">
        <f t="array" ref="IF26">SUM(IF($D$45:$HX$45=IF$1,IF($D$46:$HX$46=12,($D26:$HX26))))</f>
        <v>0</v>
      </c>
      <c r="IG26" s="8">
        <f t="array" ref="IG26">SUM(IF($D$45:$HX$45=IG$1,IF($D$46:$HX$46=12,($D26:$HX26))))</f>
        <v>0</v>
      </c>
      <c r="IH26" s="8">
        <f t="array" ref="IH26">SUM(IF($D$45:$HX$45=IH$1,IF($D$46:$HX$46=12,($D26:$HX26))))</f>
        <v>0</v>
      </c>
      <c r="II26" s="8">
        <f t="array" ref="II26">SUM(IF($D$45:$HX$45=II$1,IF($D$46:$HX$46=12,($D26:$HX26))))</f>
        <v>0</v>
      </c>
      <c r="IJ26" s="8">
        <f t="array" ref="IJ26">SUM(IF($D$45:$HX$45=IJ$1,IF($D$46:$HX$46=12,($D26:$HX26))))</f>
        <v>0</v>
      </c>
      <c r="IK26" s="8">
        <f t="array" ref="IK26">SUM(IF($D$45:$HX$45=IK$1,IF($D$46:$HX$46=12,($D26:$HX26))))</f>
        <v>0</v>
      </c>
      <c r="IL26" s="8">
        <f t="array" ref="IL26">SUM(IF($D$45:$HX$45=IL$1,IF($D$46:$HX$46=12,($D26:$HX26))))</f>
        <v>0</v>
      </c>
      <c r="IM26" s="8">
        <f t="array" ref="IM26">SUM(IF($D$45:$HX$45=IM$1,IF($D$46:$HX$46=12,($D26:$HX26))))</f>
        <v>0</v>
      </c>
      <c r="IN26" s="8">
        <f t="array" ref="IN26">SUM(IF($D$45:$HX$45=IN$1,IF($D$46:$HX$46=12,($D26:$HX26))))</f>
        <v>0</v>
      </c>
      <c r="IO26" s="8">
        <f t="array" ref="IO26">SUM(IF($D$45:$HX$45=IO$1,IF($D$46:$HX$46=12,($D26:$HX26))))</f>
        <v>0</v>
      </c>
      <c r="IP26" s="8">
        <f t="array" ref="IP26">SUM(IF($D$45:$HX$45=IP$1,IF($D$46:$HX$46=12,($D26:$HX26))))</f>
        <v>0</v>
      </c>
      <c r="IQ26" s="8">
        <f t="array" ref="IQ26">SUM(IF($D$45:$HX$45=IQ$1,IF($D$46:$HX$46=12,($D26:$HX26))))</f>
        <v>0</v>
      </c>
      <c r="IR26" s="8">
        <f t="array" ref="IR26">SUM(IF($D$45:$HX$45=IR$1,IF($D$46:$HX$46=12,($D26:$HX26))))</f>
        <v>0</v>
      </c>
    </row>
    <row r="27" spans="1:252" ht="15" x14ac:dyDescent="0.35">
      <c r="B27" s="59" t="s">
        <v>37</v>
      </c>
      <c r="D27" s="13">
        <f>-SUMIF(RevReqDetR!$B$11:$B$311,D$1,RevReqDetR!$AP$11:$AP$311)</f>
        <v>0</v>
      </c>
      <c r="E27" s="13">
        <f>-SUMIF(RevReqDetR!$B$11:$B$311,E$1,RevReqDetR!$AP$11:$AP$311)</f>
        <v>0</v>
      </c>
      <c r="F27" s="13">
        <f>-SUMIF(RevReqDetR!$B$11:$B$311,F$1,RevReqDetR!$AP$11:$AP$311)</f>
        <v>0</v>
      </c>
      <c r="G27" s="13">
        <f>-SUMIF(RevReqDetR!$B$11:$B$311,G$1,RevReqDetR!$AP$11:$AP$311)</f>
        <v>0</v>
      </c>
      <c r="H27" s="13">
        <f>-SUMIF(RevReqDetR!$B$11:$B$311,H$1,RevReqDetR!$AP$11:$AP$311)</f>
        <v>0</v>
      </c>
      <c r="I27" s="13">
        <f>-SUMIF(RevReqDetR!$B$11:$B$311,I$1,RevReqDetR!$AP$11:$AP$311)</f>
        <v>0</v>
      </c>
      <c r="J27" s="13">
        <f>-SUMIF(RevReqDetR!$B$11:$B$311,J$1,RevReqDetR!$AP$11:$AP$311)</f>
        <v>0</v>
      </c>
      <c r="K27" s="13">
        <f>-SUMIF(RevReqDetR!$B$11:$B$311,K$1,RevReqDetR!$AP$11:$AP$311)</f>
        <v>0</v>
      </c>
      <c r="L27" s="13">
        <f>-SUMIF(RevReqDetR!$B$11:$B$311,L$1,RevReqDetR!$AP$11:$AP$311)</f>
        <v>0</v>
      </c>
      <c r="M27" s="13">
        <f>-SUMIF(RevReqDetR!$B$11:$B$311,M$1,RevReqDetR!$AP$11:$AP$311)</f>
        <v>0</v>
      </c>
      <c r="N27" s="13">
        <f>-SUMIF(RevReqDetR!$B$11:$B$311,N$1,RevReqDetR!$AP$11:$AP$311)</f>
        <v>0</v>
      </c>
      <c r="O27" s="13">
        <f>-SUMIF(RevReqDetR!$B$11:$B$311,O$1,RevReqDetR!$AP$11:$AP$311)</f>
        <v>0</v>
      </c>
      <c r="P27" s="13">
        <f>-SUMIF(RevReqDetR!$B$11:$B$311,P$1,RevReqDetR!$AP$11:$AP$311)</f>
        <v>0</v>
      </c>
      <c r="Q27" s="13">
        <f>-SUMIF(RevReqDetR!$B$11:$B$311,Q$1,RevReqDetR!$AP$11:$AP$311)</f>
        <v>0</v>
      </c>
      <c r="R27" s="13">
        <f>-SUMIF(RevReqDetR!$B$11:$B$311,R$1,RevReqDetR!$AP$11:$AP$311)</f>
        <v>0</v>
      </c>
      <c r="S27" s="13">
        <f>-SUMIF(RevReqDetR!$B$11:$B$311,S$1,RevReqDetR!$AP$11:$AP$311)</f>
        <v>0</v>
      </c>
      <c r="T27" s="13">
        <f>-SUMIF(RevReqDetR!$B$11:$B$311,T$1,RevReqDetR!$AP$11:$AP$311)</f>
        <v>0</v>
      </c>
      <c r="U27" s="13">
        <f>-SUMIF(RevReqDetR!$B$11:$B$311,U$1,RevReqDetR!$AP$11:$AP$311)</f>
        <v>0</v>
      </c>
      <c r="V27" s="13">
        <f>-SUMIF(RevReqDetR!$B$11:$B$311,V$1,RevReqDetR!$AP$11:$AP$311)</f>
        <v>0</v>
      </c>
      <c r="W27" s="13">
        <f>-SUMIF(RevReqDetR!$B$11:$B$311,W$1,RevReqDetR!$AP$11:$AP$311)</f>
        <v>0</v>
      </c>
      <c r="X27" s="13">
        <f>-SUMIF(RevReqDetR!$B$11:$B$311,X$1,RevReqDetR!$AP$11:$AP$311)</f>
        <v>0</v>
      </c>
      <c r="Y27" s="13">
        <f>-SUMIF(RevReqDetR!$B$11:$B$311,Y$1,RevReqDetR!$AP$11:$AP$311)</f>
        <v>0</v>
      </c>
      <c r="Z27" s="13">
        <f>-SUMIF(RevReqDetR!$B$11:$B$311,Z$1,RevReqDetR!$AP$11:$AP$311)</f>
        <v>0</v>
      </c>
      <c r="AA27" s="13">
        <f>-SUMIF(RevReqDetR!$B$11:$B$311,AA$1,RevReqDetR!$AP$11:$AP$311)</f>
        <v>0</v>
      </c>
      <c r="AB27" s="13">
        <f>-SUMIF(RevReqDetR!$B$11:$B$311,AB$1,RevReqDetR!$AP$11:$AP$311)</f>
        <v>0</v>
      </c>
      <c r="AC27" s="13">
        <f>-SUMIF(RevReqDetR!$B$11:$B$311,AC$1,RevReqDetR!$AP$11:$AP$311)</f>
        <v>0</v>
      </c>
      <c r="AD27" s="13">
        <f>-SUMIF(RevReqDetR!$B$11:$B$311,AD$1,RevReqDetR!$AP$11:$AP$311)</f>
        <v>0</v>
      </c>
      <c r="AE27" s="13">
        <f>-SUMIF(RevReqDetR!$B$11:$B$311,AE$1,RevReqDetR!$AP$11:$AP$311)</f>
        <v>0</v>
      </c>
      <c r="AF27" s="13">
        <f>-SUMIF(RevReqDetR!$B$11:$B$311,AF$1,RevReqDetR!$AP$11:$AP$311)</f>
        <v>0</v>
      </c>
      <c r="AG27" s="13">
        <f>-SUMIF(RevReqDetR!$B$11:$B$311,AG$1,RevReqDetR!$AP$11:$AP$311)</f>
        <v>0</v>
      </c>
      <c r="AH27" s="13">
        <f>-SUMIF(RevReqDetR!$B$11:$B$311,AH$1,RevReqDetR!$AP$11:$AP$311)</f>
        <v>0</v>
      </c>
      <c r="AI27" s="13">
        <f>-SUMIF(RevReqDetR!$B$11:$B$311,AI$1,RevReqDetR!$AP$11:$AP$311)</f>
        <v>0</v>
      </c>
      <c r="AJ27" s="13">
        <f>-SUMIF(RevReqDetR!$B$11:$B$311,AJ$1,RevReqDetR!$AP$11:$AP$311)</f>
        <v>0</v>
      </c>
      <c r="AK27" s="13">
        <f>-SUMIF(RevReqDetR!$B$11:$B$311,AK$1,RevReqDetR!$AP$11:$AP$311)</f>
        <v>0</v>
      </c>
      <c r="AL27" s="13">
        <f>-SUMIF(RevReqDetR!$B$11:$B$311,AL$1,RevReqDetR!$AP$11:$AP$311)</f>
        <v>0</v>
      </c>
      <c r="AM27" s="13">
        <f>-SUMIF(RevReqDetR!$B$11:$B$311,AM$1,RevReqDetR!$AP$11:$AP$311)</f>
        <v>0</v>
      </c>
      <c r="AN27" s="13">
        <f>-SUMIF(RevReqDetR!$B$11:$B$311,AN$1,RevReqDetR!$AP$11:$AP$311)</f>
        <v>0</v>
      </c>
      <c r="AO27" s="13">
        <f>-SUMIF(RevReqDetR!$B$11:$B$311,AO$1,RevReqDetR!$AP$11:$AP$311)</f>
        <v>0</v>
      </c>
      <c r="AP27" s="13">
        <f>-SUMIF(RevReqDetR!$B$11:$B$311,AP$1,RevReqDetR!$AP$11:$AP$311)</f>
        <v>0</v>
      </c>
      <c r="AQ27" s="13">
        <f>-SUMIF(RevReqDetR!$B$11:$B$311,AQ$1,RevReqDetR!$AP$11:$AP$311)</f>
        <v>0</v>
      </c>
      <c r="AR27" s="13">
        <f>-SUMIF(RevReqDetR!$B$11:$B$311,AR$1,RevReqDetR!$AP$11:$AP$311)</f>
        <v>0</v>
      </c>
      <c r="AS27" s="13">
        <f>-SUMIF(RevReqDetR!$B$11:$B$311,AS$1,RevReqDetR!$AP$11:$AP$311)</f>
        <v>0</v>
      </c>
      <c r="AT27" s="13">
        <f>-SUMIF(RevReqDetR!$B$11:$B$311,AT$1,RevReqDetR!$AP$11:$AP$311)</f>
        <v>0</v>
      </c>
      <c r="AU27" s="13">
        <f>-SUMIF(RevReqDetR!$B$11:$B$311,AU$1,RevReqDetR!$AP$11:$AP$311)</f>
        <v>0</v>
      </c>
      <c r="AV27" s="13">
        <f>-SUMIF(RevReqDetR!$B$11:$B$311,AV$1,RevReqDetR!$AP$11:$AP$311)</f>
        <v>0</v>
      </c>
      <c r="AW27" s="13">
        <f>-SUMIF(RevReqDetR!$B$11:$B$311,AW$1,RevReqDetR!$AP$11:$AP$311)</f>
        <v>0</v>
      </c>
      <c r="AX27" s="13">
        <f>-SUMIF(RevReqDetR!$B$11:$B$311,AX$1,RevReqDetR!$AP$11:$AP$311)</f>
        <v>0</v>
      </c>
      <c r="AY27" s="13">
        <f>-SUMIF(RevReqDetR!$B$11:$B$311,AY$1,RevReqDetR!$AP$11:$AP$311)</f>
        <v>0</v>
      </c>
      <c r="AZ27" s="13">
        <f>-SUMIF(RevReqDetR!$B$11:$B$311,AZ$1,RevReqDetR!$AP$11:$AP$311)</f>
        <v>0</v>
      </c>
      <c r="BA27" s="13">
        <f>-SUMIF(RevReqDetR!$B$11:$B$311,BA$1,RevReqDetR!$AP$11:$AP$311)</f>
        <v>0</v>
      </c>
      <c r="BB27" s="13">
        <f>-SUMIF(RevReqDetR!$B$11:$B$311,BB$1,RevReqDetR!$AP$11:$AP$311)</f>
        <v>0</v>
      </c>
      <c r="BC27" s="13">
        <f>-SUMIF(RevReqDetR!$B$11:$B$311,BC$1,RevReqDetR!$AP$11:$AP$311)</f>
        <v>0</v>
      </c>
      <c r="BD27" s="13">
        <f>-SUMIF(RevReqDetR!$B$11:$B$311,BD$1,RevReqDetR!$AP$11:$AP$311)</f>
        <v>0</v>
      </c>
      <c r="BE27" s="13">
        <f>-SUMIF(RevReqDetR!$B$11:$B$311,BE$1,RevReqDetR!$AP$11:$AP$311)</f>
        <v>0</v>
      </c>
      <c r="BF27" s="13">
        <f>-SUMIF(RevReqDetR!$B$11:$B$311,BF$1,RevReqDetR!$AP$11:$AP$311)</f>
        <v>0</v>
      </c>
      <c r="BG27" s="13">
        <f>-SUMIF(RevReqDetR!$B$11:$B$311,BG$1,RevReqDetR!$AP$11:$AP$311)</f>
        <v>0</v>
      </c>
      <c r="BH27" s="13">
        <f>-SUMIF(RevReqDetR!$B$11:$B$311,BH$1,RevReqDetR!$AP$11:$AP$311)</f>
        <v>0</v>
      </c>
      <c r="BI27" s="13">
        <f>-SUMIF(RevReqDetR!$B$11:$B$311,BI$1,RevReqDetR!$AP$11:$AP$311)</f>
        <v>0</v>
      </c>
      <c r="BJ27" s="13">
        <f>-SUMIF(RevReqDetR!$B$11:$B$311,BJ$1,RevReqDetR!$AP$11:$AP$311)</f>
        <v>0</v>
      </c>
      <c r="BK27" s="13">
        <f>-SUMIF(RevReqDetR!$B$11:$B$311,BK$1,RevReqDetR!$AP$11:$AP$311)</f>
        <v>0</v>
      </c>
      <c r="BL27" s="13">
        <f>-SUMIF(RevReqDetR!$B$11:$B$311,BL$1,RevReqDetR!$AP$11:$AP$311)</f>
        <v>0</v>
      </c>
      <c r="BM27" s="13">
        <f>-SUMIF(RevReqDetR!$B$11:$B$311,BM$1,RevReqDetR!$AP$11:$AP$311)</f>
        <v>0</v>
      </c>
      <c r="BN27" s="13">
        <f>-SUMIF(RevReqDetR!$B$11:$B$311,BN$1,RevReqDetR!$AP$11:$AP$311)</f>
        <v>0</v>
      </c>
      <c r="BO27" s="13">
        <f>-SUMIF(RevReqDetR!$B$11:$B$311,BO$1,RevReqDetR!$AP$11:$AP$311)</f>
        <v>0</v>
      </c>
      <c r="BP27" s="13">
        <f>-SUMIF(RevReqDetR!$B$11:$B$311,BP$1,RevReqDetR!$AP$11:$AP$311)</f>
        <v>0</v>
      </c>
      <c r="BQ27" s="13">
        <f>-SUMIF(RevReqDetR!$B$11:$B$311,BQ$1,RevReqDetR!$AP$11:$AP$311)</f>
        <v>0</v>
      </c>
      <c r="BR27" s="13">
        <f>-SUMIF(RevReqDetR!$B$11:$B$311,BR$1,RevReqDetR!$AP$11:$AP$311)</f>
        <v>0</v>
      </c>
      <c r="BS27" s="13">
        <f>-SUMIF(RevReqDetR!$B$11:$B$311,BS$1,RevReqDetR!$AP$11:$AP$311)</f>
        <v>0</v>
      </c>
      <c r="BT27" s="13">
        <f>-SUMIF(RevReqDetR!$B$11:$B$311,BT$1,RevReqDetR!$AP$11:$AP$311)</f>
        <v>0</v>
      </c>
      <c r="BU27" s="13">
        <f>-SUMIF(RevReqDetR!$B$11:$B$311,BU$1,RevReqDetR!$AP$11:$AP$311)</f>
        <v>0</v>
      </c>
      <c r="BV27" s="13">
        <f>-SUMIF(RevReqDetR!$B$11:$B$311,BV$1,RevReqDetR!$AP$11:$AP$311)</f>
        <v>0</v>
      </c>
      <c r="BW27" s="13">
        <f>-SUMIF(RevReqDetR!$B$11:$B$311,BW$1,RevReqDetR!$AP$11:$AP$311)</f>
        <v>0</v>
      </c>
      <c r="BX27" s="13">
        <f>-SUMIF(RevReqDetR!$B$11:$B$311,BX$1,RevReqDetR!$AP$11:$AP$311)</f>
        <v>0</v>
      </c>
      <c r="BY27" s="13">
        <f>-SUMIF(RevReqDetR!$B$11:$B$311,BY$1,RevReqDetR!$AP$11:$AP$311)</f>
        <v>0</v>
      </c>
      <c r="BZ27" s="13">
        <f>-SUMIF(RevReqDetR!$B$11:$B$311,BZ$1,RevReqDetR!$AP$11:$AP$311)</f>
        <v>0</v>
      </c>
      <c r="CA27" s="13">
        <f>-SUMIF(RevReqDetR!$B$11:$B$311,CA$1,RevReqDetR!$AP$11:$AP$311)</f>
        <v>0</v>
      </c>
      <c r="CB27" s="13">
        <f>-SUMIF(RevReqDetR!$B$11:$B$311,CB$1,RevReqDetR!$AP$11:$AP$311)</f>
        <v>0</v>
      </c>
      <c r="CC27" s="13">
        <f>-SUMIF(RevReqDetR!$B$11:$B$311,CC$1,RevReqDetR!$AP$11:$AP$311)</f>
        <v>0</v>
      </c>
      <c r="CD27" s="13">
        <f>-SUMIF(RevReqDetR!$B$11:$B$311,CD$1,RevReqDetR!$AP$11:$AP$311)</f>
        <v>0</v>
      </c>
      <c r="CE27" s="13">
        <f>-SUMIF(RevReqDetR!$B$11:$B$311,CE$1,RevReqDetR!$AP$11:$AP$311)</f>
        <v>0</v>
      </c>
      <c r="CF27" s="13">
        <f>-SUMIF(RevReqDetR!$B$11:$B$311,CF$1,RevReqDetR!$AP$11:$AP$311)</f>
        <v>0</v>
      </c>
      <c r="CG27" s="13">
        <f>-SUMIF(RevReqDetR!$B$11:$B$311,CG$1,RevReqDetR!$AP$11:$AP$311)</f>
        <v>0</v>
      </c>
      <c r="CH27" s="13">
        <f>-SUMIF(RevReqDetR!$B$11:$B$311,CH$1,RevReqDetR!$AP$11:$AP$311)</f>
        <v>0</v>
      </c>
      <c r="CI27" s="13">
        <f>-SUMIF(RevReqDetR!$B$11:$B$311,CI$1,RevReqDetR!$AP$11:$AP$311)</f>
        <v>0</v>
      </c>
      <c r="CJ27" s="13">
        <f>-SUMIF(RevReqDetR!$B$11:$B$311,CJ$1,RevReqDetR!$AP$11:$AP$311)</f>
        <v>0</v>
      </c>
      <c r="CK27" s="13">
        <f>-SUMIF(RevReqDetR!$B$11:$B$311,CK$1,RevReqDetR!$AP$11:$AP$311)</f>
        <v>0</v>
      </c>
      <c r="CL27" s="13">
        <f>-SUMIF(RevReqDetR!$B$11:$B$311,CL$1,RevReqDetR!$AP$11:$AP$311)</f>
        <v>0</v>
      </c>
      <c r="CM27" s="13">
        <f>-SUMIF(RevReqDetR!$B$11:$B$311,CM$1,RevReqDetR!$AP$11:$AP$311)</f>
        <v>0</v>
      </c>
      <c r="CN27" s="13">
        <f>-SUMIF(RevReqDetR!$B$11:$B$311,CN$1,RevReqDetR!$AP$11:$AP$311)</f>
        <v>0</v>
      </c>
      <c r="CO27" s="13">
        <f>-SUMIF(RevReqDetR!$B$11:$B$311,CO$1,RevReqDetR!$AP$11:$AP$311)</f>
        <v>0</v>
      </c>
      <c r="CP27" s="13">
        <f>-SUMIF(RevReqDetR!$B$11:$B$311,CP$1,RevReqDetR!$AP$11:$AP$311)</f>
        <v>0</v>
      </c>
      <c r="CQ27" s="13">
        <f>-SUMIF(RevReqDetR!$B$11:$B$311,CQ$1,RevReqDetR!$AP$11:$AP$311)</f>
        <v>0</v>
      </c>
      <c r="CR27" s="13">
        <f>-SUMIF(RevReqDetR!$B$11:$B$311,CR$1,RevReqDetR!$AP$11:$AP$311)</f>
        <v>0</v>
      </c>
      <c r="CS27" s="13">
        <f>-SUMIF(RevReqDetR!$B$11:$B$311,CS$1,RevReqDetR!$AP$11:$AP$311)</f>
        <v>0</v>
      </c>
      <c r="CT27" s="13">
        <f>-SUMIF(RevReqDetR!$B$11:$B$311,CT$1,RevReqDetR!$AP$11:$AP$311)</f>
        <v>0</v>
      </c>
      <c r="CU27" s="13">
        <f>-SUMIF(RevReqDetR!$B$11:$B$311,CU$1,RevReqDetR!$AP$11:$AP$311)</f>
        <v>0</v>
      </c>
      <c r="CV27" s="13">
        <f>-SUMIF(RevReqDetR!$B$11:$B$311,CV$1,RevReqDetR!$AP$11:$AP$311)</f>
        <v>0</v>
      </c>
      <c r="CW27" s="13">
        <f>-SUMIF(RevReqDetR!$B$11:$B$311,CW$1,RevReqDetR!$AP$11:$AP$311)</f>
        <v>0</v>
      </c>
      <c r="CX27" s="13">
        <f>-SUMIF(RevReqDetR!$B$11:$B$311,CX$1,RevReqDetR!$AP$11:$AP$311)</f>
        <v>0</v>
      </c>
      <c r="CY27" s="13">
        <f>-SUMIF(RevReqDetR!$B$11:$B$311,CY$1,RevReqDetR!$AP$11:$AP$311)</f>
        <v>0</v>
      </c>
      <c r="CZ27" s="13">
        <f>-SUMIF(RevReqDetR!$B$11:$B$311,CZ$1,RevReqDetR!$AP$11:$AP$311)</f>
        <v>0</v>
      </c>
      <c r="DA27" s="13">
        <f>-SUMIF(RevReqDetR!$B$11:$B$311,DA$1,RevReqDetR!$AP$11:$AP$311)</f>
        <v>0</v>
      </c>
      <c r="DB27" s="13">
        <f>-SUMIF(RevReqDetR!$B$11:$B$311,DB$1,RevReqDetR!$AP$11:$AP$311)</f>
        <v>0</v>
      </c>
      <c r="DC27" s="13">
        <f>-SUMIF(RevReqDetR!$B$11:$B$311,DC$1,RevReqDetR!$AP$11:$AP$311)</f>
        <v>0</v>
      </c>
      <c r="DD27" s="13">
        <f>-SUMIF(RevReqDetR!$B$11:$B$311,DD$1,RevReqDetR!$AP$11:$AP$311)</f>
        <v>0</v>
      </c>
      <c r="DE27" s="13">
        <f>-SUMIF(RevReqDetR!$B$11:$B$311,DE$1,RevReqDetR!$AP$11:$AP$311)</f>
        <v>0</v>
      </c>
      <c r="DF27" s="13">
        <f>-SUMIF(RevReqDetR!$B$11:$B$311,DF$1,RevReqDetR!$AP$11:$AP$311)</f>
        <v>0</v>
      </c>
      <c r="DG27" s="13">
        <f>-SUMIF(RevReqDetR!$B$11:$B$311,DG$1,RevReqDetR!$AP$11:$AP$311)</f>
        <v>0</v>
      </c>
      <c r="DH27" s="13">
        <f>-SUMIF(RevReqDetR!$B$11:$B$311,DH$1,RevReqDetR!$AP$11:$AP$311)</f>
        <v>0</v>
      </c>
      <c r="DI27" s="13">
        <f>-SUMIF(RevReqDetR!$B$11:$B$311,DI$1,RevReqDetR!$AP$11:$AP$311)</f>
        <v>0</v>
      </c>
      <c r="DJ27" s="13">
        <f>-SUMIF(RevReqDetR!$B$11:$B$311,DJ$1,RevReqDetR!$AP$11:$AP$311)</f>
        <v>0</v>
      </c>
      <c r="DK27" s="13">
        <f>-SUMIF(RevReqDetR!$B$11:$B$311,DK$1,RevReqDetR!$AP$11:$AP$311)</f>
        <v>0</v>
      </c>
      <c r="DL27" s="13">
        <f>-SUMIF(RevReqDetR!$B$11:$B$311,DL$1,RevReqDetR!$AP$11:$AP$311)</f>
        <v>0</v>
      </c>
      <c r="DM27" s="13">
        <f>-SUMIF(RevReqDetR!$B$11:$B$311,DM$1,RevReqDetR!$AP$11:$AP$311)</f>
        <v>0</v>
      </c>
      <c r="DN27" s="13">
        <f>-SUMIF(RevReqDetR!$B$11:$B$311,DN$1,RevReqDetR!$AP$11:$AP$311)</f>
        <v>0</v>
      </c>
      <c r="DO27" s="13">
        <f>-SUMIF(RevReqDetR!$B$11:$B$311,DO$1,RevReqDetR!$AP$11:$AP$311)</f>
        <v>0</v>
      </c>
      <c r="DP27" s="13">
        <f>-SUMIF(RevReqDetR!$B$11:$B$311,DP$1,RevReqDetR!$AP$11:$AP$311)</f>
        <v>0</v>
      </c>
      <c r="DQ27" s="13">
        <f>-SUMIF(RevReqDetR!$B$11:$B$311,DQ$1,RevReqDetR!$AP$11:$AP$311)</f>
        <v>0</v>
      </c>
      <c r="DR27" s="13">
        <f>-SUMIF(RevReqDetR!$B$11:$B$311,DR$1,RevReqDetR!$AP$11:$AP$311)</f>
        <v>0</v>
      </c>
      <c r="DS27" s="13">
        <f>-SUMIF(RevReqDetR!$B$11:$B$311,DS$1,RevReqDetR!$AP$11:$AP$311)</f>
        <v>0</v>
      </c>
      <c r="DT27" s="13">
        <f>-SUMIF(RevReqDetR!$B$11:$B$311,DT$1,RevReqDetR!$AP$11:$AP$311)</f>
        <v>0</v>
      </c>
      <c r="DU27" s="13">
        <f>-SUMIF(RevReqDetR!$B$11:$B$311,DU$1,RevReqDetR!$AP$11:$AP$311)</f>
        <v>0</v>
      </c>
      <c r="DV27" s="13">
        <f>-SUMIF(RevReqDetR!$B$11:$B$311,DV$1,RevReqDetR!$AP$11:$AP$311)</f>
        <v>0</v>
      </c>
      <c r="DW27" s="13">
        <f>-SUMIF(RevReqDetR!$B$11:$B$311,DW$1,RevReqDetR!$AP$11:$AP$311)</f>
        <v>0</v>
      </c>
      <c r="DX27" s="13">
        <f>-SUMIF(RevReqDetR!$B$11:$B$311,DX$1,RevReqDetR!$AP$11:$AP$311)</f>
        <v>0</v>
      </c>
      <c r="DY27" s="13">
        <f>-SUMIF(RevReqDetR!$B$11:$B$311,DY$1,RevReqDetR!$AP$11:$AP$311)</f>
        <v>0</v>
      </c>
      <c r="DZ27" s="13">
        <f>-SUMIF(RevReqDetR!$B$11:$B$311,DZ$1,RevReqDetR!$AP$11:$AP$311)</f>
        <v>0</v>
      </c>
      <c r="EA27" s="13">
        <f>-SUMIF(RevReqDetR!$B$11:$B$311,EA$1,RevReqDetR!$AP$11:$AP$311)</f>
        <v>0</v>
      </c>
      <c r="EB27" s="13">
        <f>-SUMIF(RevReqDetR!$B$11:$B$311,EB$1,RevReqDetR!$AP$11:$AP$311)</f>
        <v>0</v>
      </c>
      <c r="EC27" s="13">
        <f>-SUMIF(RevReqDetR!$B$11:$B$311,EC$1,RevReqDetR!$AP$11:$AP$311)</f>
        <v>0</v>
      </c>
      <c r="ED27" s="13">
        <f>-SUMIF(RevReqDetR!$B$11:$B$311,ED$1,RevReqDetR!$AP$11:$AP$311)</f>
        <v>0</v>
      </c>
      <c r="EE27" s="13">
        <f>-SUMIF(RevReqDetR!$B$11:$B$311,EE$1,RevReqDetR!$AP$11:$AP$311)</f>
        <v>0</v>
      </c>
      <c r="EF27" s="13">
        <f>-SUMIF(RevReqDetR!$B$11:$B$311,EF$1,RevReqDetR!$AP$11:$AP$311)</f>
        <v>0</v>
      </c>
      <c r="EG27" s="13">
        <f>-SUMIF(RevReqDetR!$B$11:$B$311,EG$1,RevReqDetR!$AP$11:$AP$311)</f>
        <v>0</v>
      </c>
      <c r="EH27" s="13">
        <f>-SUMIF(RevReqDetR!$B$11:$B$311,EH$1,RevReqDetR!$AP$11:$AP$311)</f>
        <v>0</v>
      </c>
      <c r="EI27" s="13">
        <f>-SUMIF(RevReqDetR!$B$11:$B$311,EI$1,RevReqDetR!$AP$11:$AP$311)</f>
        <v>0</v>
      </c>
      <c r="EJ27" s="13">
        <f>-SUMIF(RevReqDetR!$B$11:$B$311,EJ$1,RevReqDetR!$AP$11:$AP$311)</f>
        <v>0</v>
      </c>
      <c r="EK27" s="13">
        <f>-SUMIF(RevReqDetR!$B$11:$B$311,EK$1,RevReqDetR!$AP$11:$AP$311)</f>
        <v>0</v>
      </c>
      <c r="EL27" s="13">
        <f>-SUMIF(RevReqDetR!$B$11:$B$311,EL$1,RevReqDetR!$AP$11:$AP$311)</f>
        <v>0</v>
      </c>
      <c r="EM27" s="13">
        <f>-SUMIF(RevReqDetR!$B$11:$B$311,EM$1,RevReqDetR!$AP$11:$AP$311)</f>
        <v>0</v>
      </c>
      <c r="EN27" s="13">
        <f>-SUMIF(RevReqDetR!$B$11:$B$311,EN$1,RevReqDetR!$AP$11:$AP$311)</f>
        <v>0</v>
      </c>
      <c r="EO27" s="13">
        <f>-SUMIF(RevReqDetR!$B$11:$B$311,EO$1,RevReqDetR!$AP$11:$AP$311)</f>
        <v>0</v>
      </c>
      <c r="EP27" s="13">
        <f>-SUMIF(RevReqDetR!$B$11:$B$311,EP$1,RevReqDetR!$AP$11:$AP$311)</f>
        <v>0</v>
      </c>
      <c r="EQ27" s="13">
        <f>-SUMIF(RevReqDetR!$B$11:$B$311,EQ$1,RevReqDetR!$AP$11:$AP$311)</f>
        <v>0</v>
      </c>
      <c r="ER27" s="13">
        <f>-SUMIF(RevReqDetR!$B$11:$B$311,ER$1,RevReqDetR!$AP$11:$AP$311)</f>
        <v>0</v>
      </c>
      <c r="ES27" s="13">
        <f>-SUMIF(RevReqDetR!$B$11:$B$311,ES$1,RevReqDetR!$AP$11:$AP$311)</f>
        <v>0</v>
      </c>
      <c r="ET27" s="13">
        <f>-SUMIF(RevReqDetR!$B$11:$B$311,ET$1,RevReqDetR!$AP$11:$AP$311)</f>
        <v>0</v>
      </c>
      <c r="EU27" s="13">
        <f>-SUMIF(RevReqDetR!$B$11:$B$311,EU$1,RevReqDetR!$AP$11:$AP$311)</f>
        <v>0</v>
      </c>
      <c r="EV27" s="13">
        <f>-SUMIF(RevReqDetR!$B$11:$B$311,EV$1,RevReqDetR!$AP$11:$AP$311)</f>
        <v>0</v>
      </c>
      <c r="EW27" s="13">
        <f>-SUMIF(RevReqDetR!$B$11:$B$311,EW$1,RevReqDetR!$AP$11:$AP$311)</f>
        <v>0</v>
      </c>
      <c r="EX27" s="13">
        <f>-SUMIF(RevReqDetR!$B$11:$B$311,EX$1,RevReqDetR!$AP$11:$AP$311)</f>
        <v>0</v>
      </c>
      <c r="EY27" s="13">
        <f>-SUMIF(RevReqDetR!$B$11:$B$311,EY$1,RevReqDetR!$AP$11:$AP$311)</f>
        <v>0</v>
      </c>
      <c r="EZ27" s="13">
        <f>-SUMIF(RevReqDetR!$B$11:$B$311,EZ$1,RevReqDetR!$AP$11:$AP$311)</f>
        <v>0</v>
      </c>
      <c r="FA27" s="13">
        <f>-SUMIF(RevReqDetR!$B$11:$B$311,FA$1,RevReqDetR!$AP$11:$AP$311)</f>
        <v>0</v>
      </c>
      <c r="FB27" s="13">
        <f>-SUMIF(RevReqDetR!$B$11:$B$311,FB$1,RevReqDetR!$AP$11:$AP$311)</f>
        <v>0</v>
      </c>
      <c r="FC27" s="13">
        <f>-SUMIF(RevReqDetR!$B$11:$B$311,FC$1,RevReqDetR!$AP$11:$AP$311)</f>
        <v>0</v>
      </c>
      <c r="FD27" s="13">
        <f>-SUMIF(RevReqDetR!$B$11:$B$311,FD$1,RevReqDetR!$AP$11:$AP$311)</f>
        <v>0</v>
      </c>
      <c r="FE27" s="13">
        <f>-SUMIF(RevReqDetR!$B$11:$B$311,FE$1,RevReqDetR!$AP$11:$AP$311)</f>
        <v>0</v>
      </c>
      <c r="FF27" s="13">
        <f>-SUMIF(RevReqDetR!$B$11:$B$311,FF$1,RevReqDetR!$AP$11:$AP$311)</f>
        <v>0</v>
      </c>
      <c r="FG27" s="13">
        <f>-SUMIF(RevReqDetR!$B$11:$B$311,FG$1,RevReqDetR!$AP$11:$AP$311)</f>
        <v>0</v>
      </c>
      <c r="FH27" s="13">
        <f>-SUMIF(RevReqDetR!$B$11:$B$311,FH$1,RevReqDetR!$AP$11:$AP$311)</f>
        <v>0</v>
      </c>
      <c r="FI27" s="13">
        <f>-SUMIF(RevReqDetR!$B$11:$B$311,FI$1,RevReqDetR!$AP$11:$AP$311)</f>
        <v>0</v>
      </c>
      <c r="FJ27" s="13">
        <f>-SUMIF(RevReqDetR!$B$11:$B$311,FJ$1,RevReqDetR!$AP$11:$AP$311)</f>
        <v>0</v>
      </c>
      <c r="FK27" s="13">
        <f>-SUMIF(RevReqDetR!$B$11:$B$311,FK$1,RevReqDetR!$AP$11:$AP$311)</f>
        <v>0</v>
      </c>
      <c r="FL27" s="13">
        <f>-SUMIF(RevReqDetR!$B$11:$B$311,FL$1,RevReqDetR!$AP$11:$AP$311)</f>
        <v>0</v>
      </c>
      <c r="FM27" s="13">
        <f>-SUMIF(RevReqDetR!$B$11:$B$311,FM$1,RevReqDetR!$AP$11:$AP$311)</f>
        <v>0</v>
      </c>
      <c r="FN27" s="13">
        <f>-SUMIF(RevReqDetR!$B$11:$B$311,FN$1,RevReqDetR!$AP$11:$AP$311)</f>
        <v>0</v>
      </c>
      <c r="FO27" s="13">
        <f>-SUMIF(RevReqDetR!$B$11:$B$311,FO$1,RevReqDetR!$AP$11:$AP$311)</f>
        <v>0</v>
      </c>
      <c r="FP27" s="13">
        <f>-SUMIF(RevReqDetR!$B$11:$B$311,FP$1,RevReqDetR!$AP$11:$AP$311)</f>
        <v>0</v>
      </c>
      <c r="FQ27" s="13">
        <f>-SUMIF(RevReqDetR!$B$11:$B$311,FQ$1,RevReqDetR!$AP$11:$AP$311)</f>
        <v>0</v>
      </c>
      <c r="FR27" s="13">
        <f>-SUMIF(RevReqDetR!$B$11:$B$311,FR$1,RevReqDetR!$AP$11:$AP$311)</f>
        <v>0</v>
      </c>
      <c r="FS27" s="13">
        <f>-SUMIF(RevReqDetR!$B$11:$B$311,FS$1,RevReqDetR!$AP$11:$AP$311)</f>
        <v>0</v>
      </c>
      <c r="FT27" s="13">
        <f>-SUMIF(RevReqDetR!$B$11:$B$311,FT$1,RevReqDetR!$AP$11:$AP$311)</f>
        <v>0</v>
      </c>
      <c r="FU27" s="13">
        <f>-SUMIF(RevReqDetR!$B$11:$B$311,FU$1,RevReqDetR!$AP$11:$AP$311)</f>
        <v>0</v>
      </c>
      <c r="FV27" s="13">
        <f>-SUMIF(RevReqDetR!$B$11:$B$311,FV$1,RevReqDetR!$AP$11:$AP$311)</f>
        <v>0</v>
      </c>
      <c r="FW27" s="13">
        <f>-SUMIF(RevReqDetR!$B$11:$B$311,FW$1,RevReqDetR!$AP$11:$AP$311)</f>
        <v>0</v>
      </c>
      <c r="FX27" s="13">
        <f>-SUMIF(RevReqDetR!$B$11:$B$311,FX$1,RevReqDetR!$AP$11:$AP$311)</f>
        <v>0</v>
      </c>
      <c r="FY27" s="13">
        <f>-SUMIF(RevReqDetR!$B$11:$B$311,FY$1,RevReqDetR!$AP$11:$AP$311)</f>
        <v>0</v>
      </c>
      <c r="FZ27" s="13">
        <f>-SUMIF(RevReqDetR!$B$11:$B$311,FZ$1,RevReqDetR!$AP$11:$AP$311)</f>
        <v>0</v>
      </c>
      <c r="GA27" s="13">
        <f>-SUMIF(RevReqDetR!$B$11:$B$311,GA$1,RevReqDetR!$AP$11:$AP$311)</f>
        <v>0</v>
      </c>
      <c r="GB27" s="13">
        <f>-SUMIF(RevReqDetR!$B$11:$B$311,GB$1,RevReqDetR!$AP$11:$AP$311)</f>
        <v>0</v>
      </c>
      <c r="GC27" s="13">
        <f>-SUMIF(RevReqDetR!$B$11:$B$311,GC$1,RevReqDetR!$AP$11:$AP$311)</f>
        <v>0</v>
      </c>
      <c r="GD27" s="13">
        <f>-SUMIF(RevReqDetR!$B$11:$B$311,GD$1,RevReqDetR!$AP$11:$AP$311)</f>
        <v>0</v>
      </c>
      <c r="GE27" s="13">
        <f>-SUMIF(RevReqDetR!$B$11:$B$311,GE$1,RevReqDetR!$AP$11:$AP$311)</f>
        <v>0</v>
      </c>
      <c r="GF27" s="13">
        <f>-SUMIF(RevReqDetR!$B$11:$B$311,GF$1,RevReqDetR!$AP$11:$AP$311)</f>
        <v>0</v>
      </c>
      <c r="GG27" s="13">
        <f>-SUMIF(RevReqDetR!$B$11:$B$311,GG$1,RevReqDetR!$AP$11:$AP$311)</f>
        <v>0</v>
      </c>
      <c r="GH27" s="13">
        <f>-SUMIF(RevReqDetR!$B$11:$B$311,GH$1,RevReqDetR!$AP$11:$AP$311)</f>
        <v>0</v>
      </c>
      <c r="GI27" s="13">
        <f>-SUMIF(RevReqDetR!$B$11:$B$311,GI$1,RevReqDetR!$AP$11:$AP$311)</f>
        <v>0</v>
      </c>
      <c r="GJ27" s="13">
        <f>-SUMIF(RevReqDetR!$B$11:$B$311,GJ$1,RevReqDetR!$AP$11:$AP$311)</f>
        <v>0</v>
      </c>
      <c r="GK27" s="13">
        <f>-SUMIF(RevReqDetR!$B$11:$B$311,GK$1,RevReqDetR!$AP$11:$AP$311)</f>
        <v>0</v>
      </c>
      <c r="GL27" s="13">
        <f>-SUMIF(RevReqDetR!$B$11:$B$311,GL$1,RevReqDetR!$AP$11:$AP$311)</f>
        <v>0</v>
      </c>
      <c r="GM27" s="13">
        <f>-SUMIF(RevReqDetR!$B$11:$B$311,GM$1,RevReqDetR!$AP$11:$AP$311)</f>
        <v>0</v>
      </c>
      <c r="GN27" s="13">
        <f>-SUMIF(RevReqDetR!$B$11:$B$311,GN$1,RevReqDetR!$AP$11:$AP$311)</f>
        <v>0</v>
      </c>
      <c r="GO27" s="13">
        <f>-SUMIF(RevReqDetR!$B$11:$B$311,GO$1,RevReqDetR!$AP$11:$AP$311)</f>
        <v>0</v>
      </c>
      <c r="GP27" s="13">
        <f>-SUMIF(RevReqDetR!$B$11:$B$311,GP$1,RevReqDetR!$AP$11:$AP$311)</f>
        <v>0</v>
      </c>
      <c r="GQ27" s="13">
        <f>-SUMIF(RevReqDetR!$B$11:$B$311,GQ$1,RevReqDetR!$AP$11:$AP$311)</f>
        <v>0</v>
      </c>
      <c r="GR27" s="13">
        <f>-SUMIF(RevReqDetR!$B$11:$B$311,GR$1,RevReqDetR!$AP$11:$AP$311)</f>
        <v>0</v>
      </c>
      <c r="GS27" s="13">
        <f>-SUMIF(RevReqDetR!$B$11:$B$311,GS$1,RevReqDetR!$AP$11:$AP$311)</f>
        <v>0</v>
      </c>
      <c r="GT27" s="13">
        <f>-SUMIF(RevReqDetR!$B$11:$B$311,GT$1,RevReqDetR!$AP$11:$AP$311)</f>
        <v>0</v>
      </c>
      <c r="GU27" s="13">
        <f>-SUMIF(RevReqDetR!$B$11:$B$311,GU$1,RevReqDetR!$AP$11:$AP$311)</f>
        <v>0</v>
      </c>
      <c r="GV27" s="13">
        <f>-SUMIF(RevReqDetR!$B$11:$B$311,GV$1,RevReqDetR!$AP$11:$AP$311)</f>
        <v>0</v>
      </c>
      <c r="GW27" s="13">
        <f>-SUMIF(RevReqDetR!$B$11:$B$311,GW$1,RevReqDetR!$AP$11:$AP$311)</f>
        <v>0</v>
      </c>
      <c r="GX27" s="13">
        <f>-SUMIF(RevReqDetR!$B$11:$B$311,GX$1,RevReqDetR!$AP$11:$AP$311)</f>
        <v>0</v>
      </c>
      <c r="GY27" s="13">
        <f>-SUMIF(RevReqDetR!$B$11:$B$311,GY$1,RevReqDetR!$AP$11:$AP$311)</f>
        <v>0</v>
      </c>
      <c r="GZ27" s="13">
        <f>-SUMIF(RevReqDetR!$B$11:$B$311,GZ$1,RevReqDetR!$AP$11:$AP$311)</f>
        <v>0</v>
      </c>
      <c r="HA27" s="13">
        <f>-SUMIF(RevReqDetR!$B$11:$B$311,HA$1,RevReqDetR!$AP$11:$AP$311)</f>
        <v>0</v>
      </c>
      <c r="HB27" s="13">
        <f>-SUMIF(RevReqDetR!$B$11:$B$311,HB$1,RevReqDetR!$AP$11:$AP$311)</f>
        <v>0</v>
      </c>
      <c r="HC27" s="13">
        <f>-SUMIF(RevReqDetR!$B$11:$B$311,HC$1,RevReqDetR!$AP$11:$AP$311)</f>
        <v>0</v>
      </c>
      <c r="HD27" s="13">
        <f>-SUMIF(RevReqDetR!$B$11:$B$311,HD$1,RevReqDetR!$AP$11:$AP$311)</f>
        <v>0</v>
      </c>
      <c r="HE27" s="13">
        <f>-SUMIF(RevReqDetR!$B$11:$B$311,HE$1,RevReqDetR!$AP$11:$AP$311)</f>
        <v>0</v>
      </c>
      <c r="HF27" s="13">
        <f>-SUMIF(RevReqDetR!$B$11:$B$311,HF$1,RevReqDetR!$AP$11:$AP$311)</f>
        <v>0</v>
      </c>
      <c r="HG27" s="13">
        <f>-SUMIF(RevReqDetR!$B$11:$B$311,HG$1,RevReqDetR!$AP$11:$AP$311)</f>
        <v>0</v>
      </c>
      <c r="HH27" s="13">
        <f>-SUMIF(RevReqDetR!$B$11:$B$311,HH$1,RevReqDetR!$AP$11:$AP$311)</f>
        <v>0</v>
      </c>
      <c r="HI27" s="13">
        <f>-SUMIF(RevReqDetR!$B$11:$B$311,HI$1,RevReqDetR!$AP$11:$AP$311)</f>
        <v>0</v>
      </c>
      <c r="HJ27" s="13">
        <f>-SUMIF(RevReqDetR!$B$11:$B$311,HJ$1,RevReqDetR!$AP$11:$AP$311)</f>
        <v>0</v>
      </c>
      <c r="HK27" s="13">
        <f>-SUMIF(RevReqDetR!$B$11:$B$311,HK$1,RevReqDetR!$AP$11:$AP$311)</f>
        <v>0</v>
      </c>
      <c r="HL27" s="13">
        <f>-SUMIF(RevReqDetR!$B$11:$B$311,HL$1,RevReqDetR!$AP$11:$AP$311)</f>
        <v>0</v>
      </c>
      <c r="HM27" s="13">
        <f>-SUMIF(RevReqDetR!$B$11:$B$311,HM$1,RevReqDetR!$AP$11:$AP$311)</f>
        <v>0</v>
      </c>
      <c r="HN27" s="13">
        <f>-SUMIF(RevReqDetR!$B$11:$B$311,HN$1,RevReqDetR!$AP$11:$AP$311)</f>
        <v>0</v>
      </c>
      <c r="HO27" s="13">
        <f>-SUMIF(RevReqDetR!$B$11:$B$311,HO$1,RevReqDetR!$AP$11:$AP$311)</f>
        <v>0</v>
      </c>
      <c r="HP27" s="13">
        <f>-SUMIF(RevReqDetR!$B$11:$B$311,HP$1,RevReqDetR!$AP$11:$AP$311)</f>
        <v>0</v>
      </c>
      <c r="HQ27" s="13">
        <f>-SUMIF(RevReqDetR!$B$11:$B$311,HQ$1,RevReqDetR!$AP$11:$AP$311)</f>
        <v>0</v>
      </c>
      <c r="HR27" s="13">
        <f>-SUMIF(RevReqDetR!$B$11:$B$311,HR$1,RevReqDetR!$AP$11:$AP$311)</f>
        <v>0</v>
      </c>
      <c r="HS27" s="13">
        <f>-SUMIF(RevReqDetR!$B$11:$B$311,HS$1,RevReqDetR!$AP$11:$AP$311)</f>
        <v>0</v>
      </c>
      <c r="HT27" s="13">
        <f>-SUMIF(RevReqDetR!$B$11:$B$311,HT$1,RevReqDetR!$AP$11:$AP$311)</f>
        <v>0</v>
      </c>
      <c r="HU27" s="13">
        <f>-SUMIF(RevReqDetR!$B$11:$B$311,HU$1,RevReqDetR!$AP$11:$AP$311)</f>
        <v>0</v>
      </c>
      <c r="HV27" s="13">
        <f>-SUMIF(RevReqDetR!$B$11:$B$311,HV$1,RevReqDetR!$AP$11:$AP$311)</f>
        <v>0</v>
      </c>
      <c r="HW27" s="13">
        <f>-SUMIF(RevReqDetR!$B$11:$B$311,HW$1,RevReqDetR!$AP$11:$AP$311)</f>
        <v>0</v>
      </c>
      <c r="HX27" s="13"/>
      <c r="HY27" s="13">
        <f t="array" ref="HY27">SUM(IF($D$45:$HX$45=HY$1,IF($D$46:$HX$46=12,($D27:$HX27))))</f>
        <v>0</v>
      </c>
      <c r="HZ27" s="13">
        <f t="array" ref="HZ27">SUM(IF($D$45:$HX$45=HZ$1,IF($D$46:$HX$46=12,($D27:$HX27))))</f>
        <v>0</v>
      </c>
      <c r="IA27" s="13">
        <f t="array" ref="IA27">SUM(IF($D$45:$HX$45=IA$1,IF($D$46:$HX$46=12,($D27:$HX27))))</f>
        <v>0</v>
      </c>
      <c r="IB27" s="13">
        <f t="array" ref="IB27">SUM(IF($D$45:$HX$45=IB$1,IF($D$46:$HX$46=12,($D27:$HX27))))</f>
        <v>0</v>
      </c>
      <c r="IC27" s="13">
        <f t="array" ref="IC27">SUM(IF($D$45:$HX$45=IC$1,IF($D$46:$HX$46=12,($D27:$HX27))))</f>
        <v>0</v>
      </c>
      <c r="ID27" s="13">
        <f t="array" ref="ID27">SUM(IF($D$45:$HX$45=ID$1,IF($D$46:$HX$46=12,($D27:$HX27))))</f>
        <v>0</v>
      </c>
      <c r="IE27" s="13">
        <f t="array" ref="IE27">SUM(IF($D$45:$HX$45=IE$1,IF($D$46:$HX$46=12,($D27:$HX27))))</f>
        <v>0</v>
      </c>
      <c r="IF27" s="13">
        <f t="array" ref="IF27">SUM(IF($D$45:$HX$45=IF$1,IF($D$46:$HX$46=12,($D27:$HX27))))</f>
        <v>0</v>
      </c>
      <c r="IG27" s="13">
        <f t="array" ref="IG27">SUM(IF($D$45:$HX$45=IG$1,IF($D$46:$HX$46=12,($D27:$HX27))))</f>
        <v>0</v>
      </c>
      <c r="IH27" s="13">
        <f t="array" ref="IH27">SUM(IF($D$45:$HX$45=IH$1,IF($D$46:$HX$46=12,($D27:$HX27))))</f>
        <v>0</v>
      </c>
      <c r="II27" s="13">
        <f t="array" ref="II27">SUM(IF($D$45:$HX$45=II$1,IF($D$46:$HX$46=12,($D27:$HX27))))</f>
        <v>0</v>
      </c>
      <c r="IJ27" s="13">
        <f t="array" ref="IJ27">SUM(IF($D$45:$HX$45=IJ$1,IF($D$46:$HX$46=12,($D27:$HX27))))</f>
        <v>0</v>
      </c>
      <c r="IK27" s="13">
        <f t="array" ref="IK27">SUM(IF($D$45:$HX$45=IK$1,IF($D$46:$HX$46=12,($D27:$HX27))))</f>
        <v>0</v>
      </c>
      <c r="IL27" s="13">
        <f t="array" ref="IL27">SUM(IF($D$45:$HX$45=IL$1,IF($D$46:$HX$46=12,($D27:$HX27))))</f>
        <v>0</v>
      </c>
      <c r="IM27" s="13">
        <f t="array" ref="IM27">SUM(IF($D$45:$HX$45=IM$1,IF($D$46:$HX$46=12,($D27:$HX27))))</f>
        <v>0</v>
      </c>
      <c r="IN27" s="13">
        <f t="array" ref="IN27">SUM(IF($D$45:$HX$45=IN$1,IF($D$46:$HX$46=12,($D27:$HX27))))</f>
        <v>0</v>
      </c>
      <c r="IO27" s="13">
        <f t="array" ref="IO27">SUM(IF($D$45:$HX$45=IO$1,IF($D$46:$HX$46=12,($D27:$HX27))))</f>
        <v>0</v>
      </c>
      <c r="IP27" s="13">
        <f t="array" ref="IP27">SUM(IF($D$45:$HX$45=IP$1,IF($D$46:$HX$46=12,($D27:$HX27))))</f>
        <v>0</v>
      </c>
      <c r="IQ27" s="13">
        <f t="array" ref="IQ27">SUM(IF($D$45:$HX$45=IQ$1,IF($D$46:$HX$46=12,($D27:$HX27))))</f>
        <v>0</v>
      </c>
      <c r="IR27" s="13">
        <f t="array" ref="IR27">SUM(IF($D$45:$HX$45=IR$1,IF($D$46:$HX$46=12,($D27:$HX27))))</f>
        <v>0</v>
      </c>
    </row>
    <row r="28" spans="1:252" x14ac:dyDescent="0.2">
      <c r="B28" s="69" t="s">
        <v>35</v>
      </c>
      <c r="D28" s="8">
        <f>D26+D27</f>
        <v>0</v>
      </c>
      <c r="E28" s="8">
        <f t="shared" ref="E28:BP28" si="31">E26+E27</f>
        <v>0</v>
      </c>
      <c r="F28" s="8">
        <f t="shared" si="31"/>
        <v>0</v>
      </c>
      <c r="G28" s="8">
        <f t="shared" si="31"/>
        <v>0</v>
      </c>
      <c r="H28" s="8">
        <f t="shared" si="31"/>
        <v>0</v>
      </c>
      <c r="I28" s="8">
        <f t="shared" si="31"/>
        <v>0</v>
      </c>
      <c r="J28" s="8">
        <f t="shared" si="31"/>
        <v>0</v>
      </c>
      <c r="K28" s="8">
        <f t="shared" si="31"/>
        <v>0</v>
      </c>
      <c r="L28" s="8">
        <f t="shared" si="31"/>
        <v>0</v>
      </c>
      <c r="M28" s="8">
        <f t="shared" si="31"/>
        <v>0</v>
      </c>
      <c r="N28" s="8">
        <f t="shared" si="31"/>
        <v>0</v>
      </c>
      <c r="O28" s="8">
        <f t="shared" si="31"/>
        <v>0</v>
      </c>
      <c r="P28" s="8">
        <f t="shared" si="31"/>
        <v>0</v>
      </c>
      <c r="Q28" s="8">
        <f t="shared" si="31"/>
        <v>0</v>
      </c>
      <c r="R28" s="8">
        <f t="shared" si="31"/>
        <v>0</v>
      </c>
      <c r="S28" s="8">
        <f t="shared" si="31"/>
        <v>0</v>
      </c>
      <c r="T28" s="8">
        <f t="shared" si="31"/>
        <v>0</v>
      </c>
      <c r="U28" s="8">
        <f t="shared" si="31"/>
        <v>0</v>
      </c>
      <c r="V28" s="8">
        <f t="shared" si="31"/>
        <v>0</v>
      </c>
      <c r="W28" s="8">
        <f t="shared" si="31"/>
        <v>0</v>
      </c>
      <c r="X28" s="8">
        <f t="shared" si="31"/>
        <v>0</v>
      </c>
      <c r="Y28" s="8">
        <f t="shared" si="31"/>
        <v>0</v>
      </c>
      <c r="Z28" s="8">
        <f t="shared" si="31"/>
        <v>0</v>
      </c>
      <c r="AA28" s="8">
        <f t="shared" si="31"/>
        <v>0</v>
      </c>
      <c r="AB28" s="8">
        <f t="shared" si="31"/>
        <v>0</v>
      </c>
      <c r="AC28" s="8">
        <f t="shared" si="31"/>
        <v>0</v>
      </c>
      <c r="AD28" s="8">
        <f t="shared" si="31"/>
        <v>0</v>
      </c>
      <c r="AE28" s="8">
        <f t="shared" si="31"/>
        <v>0</v>
      </c>
      <c r="AF28" s="8">
        <f t="shared" si="31"/>
        <v>0</v>
      </c>
      <c r="AG28" s="8">
        <f t="shared" si="31"/>
        <v>0</v>
      </c>
      <c r="AH28" s="8">
        <f t="shared" si="31"/>
        <v>0</v>
      </c>
      <c r="AI28" s="8">
        <f t="shared" si="31"/>
        <v>0</v>
      </c>
      <c r="AJ28" s="8">
        <f t="shared" si="31"/>
        <v>0</v>
      </c>
      <c r="AK28" s="8">
        <f t="shared" si="31"/>
        <v>0</v>
      </c>
      <c r="AL28" s="8">
        <f t="shared" si="31"/>
        <v>0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31"/>
        <v>0</v>
      </c>
      <c r="AS28" s="8">
        <f t="shared" si="31"/>
        <v>0</v>
      </c>
      <c r="AT28" s="8">
        <f t="shared" si="31"/>
        <v>0</v>
      </c>
      <c r="AU28" s="8">
        <f t="shared" si="31"/>
        <v>0</v>
      </c>
      <c r="AV28" s="8">
        <f t="shared" si="31"/>
        <v>0</v>
      </c>
      <c r="AW28" s="8">
        <f t="shared" si="31"/>
        <v>0</v>
      </c>
      <c r="AX28" s="8">
        <f t="shared" si="31"/>
        <v>0</v>
      </c>
      <c r="AY28" s="8">
        <f t="shared" si="31"/>
        <v>0</v>
      </c>
      <c r="AZ28" s="8">
        <f t="shared" si="31"/>
        <v>0</v>
      </c>
      <c r="BA28" s="8">
        <f t="shared" si="31"/>
        <v>0</v>
      </c>
      <c r="BB28" s="8">
        <f t="shared" si="31"/>
        <v>0</v>
      </c>
      <c r="BC28" s="8">
        <f t="shared" si="31"/>
        <v>0</v>
      </c>
      <c r="BD28" s="8">
        <f t="shared" si="31"/>
        <v>0</v>
      </c>
      <c r="BE28" s="8">
        <f t="shared" si="31"/>
        <v>0</v>
      </c>
      <c r="BF28" s="8">
        <f t="shared" si="31"/>
        <v>0</v>
      </c>
      <c r="BG28" s="8">
        <f t="shared" si="31"/>
        <v>0</v>
      </c>
      <c r="BH28" s="8">
        <f t="shared" si="31"/>
        <v>0</v>
      </c>
      <c r="BI28" s="8">
        <f t="shared" si="31"/>
        <v>0</v>
      </c>
      <c r="BJ28" s="8">
        <f t="shared" si="31"/>
        <v>0</v>
      </c>
      <c r="BK28" s="8">
        <f t="shared" si="31"/>
        <v>0</v>
      </c>
      <c r="BL28" s="8">
        <f t="shared" si="31"/>
        <v>0</v>
      </c>
      <c r="BM28" s="8">
        <f t="shared" si="31"/>
        <v>0</v>
      </c>
      <c r="BN28" s="8">
        <f t="shared" si="31"/>
        <v>0</v>
      </c>
      <c r="BO28" s="8">
        <f t="shared" si="31"/>
        <v>0</v>
      </c>
      <c r="BP28" s="8">
        <f t="shared" si="31"/>
        <v>0</v>
      </c>
      <c r="BQ28" s="8">
        <f t="shared" ref="BQ28:EB28" si="32">BQ26+BQ27</f>
        <v>0</v>
      </c>
      <c r="BR28" s="8">
        <f t="shared" si="32"/>
        <v>0</v>
      </c>
      <c r="BS28" s="8">
        <f t="shared" si="32"/>
        <v>0</v>
      </c>
      <c r="BT28" s="8">
        <f t="shared" si="32"/>
        <v>0</v>
      </c>
      <c r="BU28" s="8">
        <f t="shared" si="32"/>
        <v>0</v>
      </c>
      <c r="BV28" s="8">
        <f t="shared" si="32"/>
        <v>0</v>
      </c>
      <c r="BW28" s="8">
        <f t="shared" si="32"/>
        <v>0</v>
      </c>
      <c r="BX28" s="8">
        <f t="shared" si="32"/>
        <v>0</v>
      </c>
      <c r="BY28" s="8">
        <f t="shared" si="32"/>
        <v>0</v>
      </c>
      <c r="BZ28" s="8">
        <f t="shared" si="32"/>
        <v>0</v>
      </c>
      <c r="CA28" s="8">
        <f t="shared" si="32"/>
        <v>0</v>
      </c>
      <c r="CB28" s="8">
        <f t="shared" si="32"/>
        <v>0</v>
      </c>
      <c r="CC28" s="8">
        <f t="shared" si="32"/>
        <v>0</v>
      </c>
      <c r="CD28" s="8">
        <f t="shared" si="32"/>
        <v>0</v>
      </c>
      <c r="CE28" s="8">
        <f t="shared" si="32"/>
        <v>0</v>
      </c>
      <c r="CF28" s="8">
        <f t="shared" si="32"/>
        <v>0</v>
      </c>
      <c r="CG28" s="8">
        <f t="shared" si="32"/>
        <v>0</v>
      </c>
      <c r="CH28" s="8">
        <f t="shared" si="32"/>
        <v>0</v>
      </c>
      <c r="CI28" s="8">
        <f t="shared" si="32"/>
        <v>0</v>
      </c>
      <c r="CJ28" s="8">
        <f t="shared" si="32"/>
        <v>0</v>
      </c>
      <c r="CK28" s="8">
        <f t="shared" si="32"/>
        <v>0</v>
      </c>
      <c r="CL28" s="8">
        <f t="shared" si="32"/>
        <v>0</v>
      </c>
      <c r="CM28" s="8">
        <f t="shared" si="32"/>
        <v>0</v>
      </c>
      <c r="CN28" s="8">
        <f t="shared" si="32"/>
        <v>0</v>
      </c>
      <c r="CO28" s="8">
        <f t="shared" si="32"/>
        <v>0</v>
      </c>
      <c r="CP28" s="8">
        <f t="shared" si="32"/>
        <v>0</v>
      </c>
      <c r="CQ28" s="8">
        <f t="shared" si="32"/>
        <v>0</v>
      </c>
      <c r="CR28" s="8">
        <f t="shared" si="32"/>
        <v>0</v>
      </c>
      <c r="CS28" s="8">
        <f t="shared" si="32"/>
        <v>0</v>
      </c>
      <c r="CT28" s="8">
        <f t="shared" si="32"/>
        <v>0</v>
      </c>
      <c r="CU28" s="8">
        <f t="shared" si="32"/>
        <v>0</v>
      </c>
      <c r="CV28" s="8">
        <f t="shared" si="32"/>
        <v>0</v>
      </c>
      <c r="CW28" s="8">
        <f t="shared" si="32"/>
        <v>0</v>
      </c>
      <c r="CX28" s="8">
        <f t="shared" si="32"/>
        <v>0</v>
      </c>
      <c r="CY28" s="8">
        <f t="shared" si="32"/>
        <v>0</v>
      </c>
      <c r="CZ28" s="8">
        <f t="shared" si="32"/>
        <v>0</v>
      </c>
      <c r="DA28" s="8">
        <f t="shared" si="32"/>
        <v>0</v>
      </c>
      <c r="DB28" s="8">
        <f t="shared" si="32"/>
        <v>0</v>
      </c>
      <c r="DC28" s="8">
        <f t="shared" si="32"/>
        <v>0</v>
      </c>
      <c r="DD28" s="8">
        <f t="shared" si="32"/>
        <v>0</v>
      </c>
      <c r="DE28" s="8">
        <f t="shared" si="32"/>
        <v>0</v>
      </c>
      <c r="DF28" s="8">
        <f t="shared" si="32"/>
        <v>0</v>
      </c>
      <c r="DG28" s="8">
        <f t="shared" si="32"/>
        <v>0</v>
      </c>
      <c r="DH28" s="8">
        <f t="shared" si="32"/>
        <v>0</v>
      </c>
      <c r="DI28" s="8">
        <f t="shared" si="32"/>
        <v>0</v>
      </c>
      <c r="DJ28" s="8">
        <f t="shared" si="32"/>
        <v>0</v>
      </c>
      <c r="DK28" s="8">
        <f t="shared" si="32"/>
        <v>0</v>
      </c>
      <c r="DL28" s="8">
        <f t="shared" si="32"/>
        <v>0</v>
      </c>
      <c r="DM28" s="8">
        <f t="shared" si="32"/>
        <v>0</v>
      </c>
      <c r="DN28" s="8">
        <f t="shared" si="32"/>
        <v>0</v>
      </c>
      <c r="DO28" s="8">
        <f t="shared" si="32"/>
        <v>0</v>
      </c>
      <c r="DP28" s="8">
        <f t="shared" si="32"/>
        <v>0</v>
      </c>
      <c r="DQ28" s="8">
        <f t="shared" si="32"/>
        <v>0</v>
      </c>
      <c r="DR28" s="8">
        <f t="shared" si="32"/>
        <v>0</v>
      </c>
      <c r="DS28" s="8">
        <f t="shared" si="32"/>
        <v>0</v>
      </c>
      <c r="DT28" s="8">
        <f t="shared" si="32"/>
        <v>0</v>
      </c>
      <c r="DU28" s="8">
        <f t="shared" si="32"/>
        <v>0</v>
      </c>
      <c r="DV28" s="8">
        <f t="shared" si="32"/>
        <v>0</v>
      </c>
      <c r="DW28" s="8">
        <f t="shared" si="32"/>
        <v>0</v>
      </c>
      <c r="DX28" s="8">
        <f t="shared" si="32"/>
        <v>0</v>
      </c>
      <c r="DY28" s="8">
        <f t="shared" si="32"/>
        <v>0</v>
      </c>
      <c r="DZ28" s="8">
        <f t="shared" si="32"/>
        <v>0</v>
      </c>
      <c r="EA28" s="8">
        <f t="shared" si="32"/>
        <v>0</v>
      </c>
      <c r="EB28" s="8">
        <f t="shared" si="32"/>
        <v>0</v>
      </c>
      <c r="EC28" s="8">
        <f t="shared" ref="EC28:GN28" si="33">EC26+EC27</f>
        <v>0</v>
      </c>
      <c r="ED28" s="8">
        <f t="shared" si="33"/>
        <v>0</v>
      </c>
      <c r="EE28" s="8">
        <f t="shared" si="33"/>
        <v>0</v>
      </c>
      <c r="EF28" s="8">
        <f t="shared" si="33"/>
        <v>0</v>
      </c>
      <c r="EG28" s="8">
        <f t="shared" si="33"/>
        <v>0</v>
      </c>
      <c r="EH28" s="8">
        <f t="shared" si="33"/>
        <v>0</v>
      </c>
      <c r="EI28" s="8">
        <f t="shared" si="33"/>
        <v>0</v>
      </c>
      <c r="EJ28" s="8">
        <f t="shared" si="33"/>
        <v>0</v>
      </c>
      <c r="EK28" s="8">
        <f t="shared" si="33"/>
        <v>0</v>
      </c>
      <c r="EL28" s="8">
        <f t="shared" si="33"/>
        <v>0</v>
      </c>
      <c r="EM28" s="8">
        <f t="shared" si="33"/>
        <v>0</v>
      </c>
      <c r="EN28" s="8">
        <f t="shared" si="33"/>
        <v>0</v>
      </c>
      <c r="EO28" s="8">
        <f t="shared" si="33"/>
        <v>0</v>
      </c>
      <c r="EP28" s="8">
        <f t="shared" si="33"/>
        <v>0</v>
      </c>
      <c r="EQ28" s="8">
        <f t="shared" si="33"/>
        <v>0</v>
      </c>
      <c r="ER28" s="8">
        <f t="shared" si="33"/>
        <v>0</v>
      </c>
      <c r="ES28" s="8">
        <f t="shared" si="33"/>
        <v>0</v>
      </c>
      <c r="ET28" s="8">
        <f t="shared" si="33"/>
        <v>0</v>
      </c>
      <c r="EU28" s="8">
        <f t="shared" si="33"/>
        <v>0</v>
      </c>
      <c r="EV28" s="8">
        <f t="shared" si="33"/>
        <v>0</v>
      </c>
      <c r="EW28" s="8">
        <f t="shared" si="33"/>
        <v>0</v>
      </c>
      <c r="EX28" s="8">
        <f t="shared" si="33"/>
        <v>0</v>
      </c>
      <c r="EY28" s="8">
        <f t="shared" si="33"/>
        <v>0</v>
      </c>
      <c r="EZ28" s="8">
        <f t="shared" si="33"/>
        <v>0</v>
      </c>
      <c r="FA28" s="8">
        <f t="shared" si="33"/>
        <v>0</v>
      </c>
      <c r="FB28" s="8">
        <f t="shared" si="33"/>
        <v>0</v>
      </c>
      <c r="FC28" s="8">
        <f t="shared" si="33"/>
        <v>0</v>
      </c>
      <c r="FD28" s="8">
        <f t="shared" si="33"/>
        <v>0</v>
      </c>
      <c r="FE28" s="8">
        <f t="shared" si="33"/>
        <v>0</v>
      </c>
      <c r="FF28" s="8">
        <f t="shared" si="33"/>
        <v>0</v>
      </c>
      <c r="FG28" s="8">
        <f t="shared" si="33"/>
        <v>0</v>
      </c>
      <c r="FH28" s="8">
        <f t="shared" si="33"/>
        <v>0</v>
      </c>
      <c r="FI28" s="8">
        <f t="shared" si="33"/>
        <v>0</v>
      </c>
      <c r="FJ28" s="8">
        <f t="shared" si="33"/>
        <v>0</v>
      </c>
      <c r="FK28" s="8">
        <f t="shared" si="33"/>
        <v>0</v>
      </c>
      <c r="FL28" s="8">
        <f t="shared" si="33"/>
        <v>0</v>
      </c>
      <c r="FM28" s="8">
        <f t="shared" si="33"/>
        <v>0</v>
      </c>
      <c r="FN28" s="8">
        <f t="shared" si="33"/>
        <v>0</v>
      </c>
      <c r="FO28" s="8">
        <f t="shared" si="33"/>
        <v>0</v>
      </c>
      <c r="FP28" s="8">
        <f t="shared" si="33"/>
        <v>0</v>
      </c>
      <c r="FQ28" s="8">
        <f t="shared" si="33"/>
        <v>0</v>
      </c>
      <c r="FR28" s="8">
        <f t="shared" si="33"/>
        <v>0</v>
      </c>
      <c r="FS28" s="8">
        <f t="shared" si="33"/>
        <v>0</v>
      </c>
      <c r="FT28" s="8">
        <f t="shared" si="33"/>
        <v>0</v>
      </c>
      <c r="FU28" s="8">
        <f t="shared" si="33"/>
        <v>0</v>
      </c>
      <c r="FV28" s="8">
        <f t="shared" si="33"/>
        <v>0</v>
      </c>
      <c r="FW28" s="8">
        <f t="shared" si="33"/>
        <v>0</v>
      </c>
      <c r="FX28" s="8">
        <f t="shared" si="33"/>
        <v>0</v>
      </c>
      <c r="FY28" s="8">
        <f t="shared" si="33"/>
        <v>0</v>
      </c>
      <c r="FZ28" s="8">
        <f t="shared" si="33"/>
        <v>0</v>
      </c>
      <c r="GA28" s="8">
        <f t="shared" si="33"/>
        <v>0</v>
      </c>
      <c r="GB28" s="8">
        <f t="shared" si="33"/>
        <v>0</v>
      </c>
      <c r="GC28" s="8">
        <f t="shared" si="33"/>
        <v>0</v>
      </c>
      <c r="GD28" s="8">
        <f t="shared" si="33"/>
        <v>0</v>
      </c>
      <c r="GE28" s="8">
        <f t="shared" si="33"/>
        <v>0</v>
      </c>
      <c r="GF28" s="8">
        <f t="shared" si="33"/>
        <v>0</v>
      </c>
      <c r="GG28" s="8">
        <f t="shared" si="33"/>
        <v>0</v>
      </c>
      <c r="GH28" s="8">
        <f t="shared" si="33"/>
        <v>0</v>
      </c>
      <c r="GI28" s="8">
        <f t="shared" si="33"/>
        <v>0</v>
      </c>
      <c r="GJ28" s="8">
        <f t="shared" si="33"/>
        <v>0</v>
      </c>
      <c r="GK28" s="8">
        <f t="shared" si="33"/>
        <v>0</v>
      </c>
      <c r="GL28" s="8">
        <f t="shared" si="33"/>
        <v>0</v>
      </c>
      <c r="GM28" s="8">
        <f t="shared" si="33"/>
        <v>0</v>
      </c>
      <c r="GN28" s="8">
        <f t="shared" si="33"/>
        <v>0</v>
      </c>
      <c r="GO28" s="8">
        <f t="shared" ref="GO28:HW28" si="34">GO26+GO27</f>
        <v>0</v>
      </c>
      <c r="GP28" s="8">
        <f t="shared" si="34"/>
        <v>0</v>
      </c>
      <c r="GQ28" s="8">
        <f t="shared" si="34"/>
        <v>0</v>
      </c>
      <c r="GR28" s="8">
        <f t="shared" si="34"/>
        <v>0</v>
      </c>
      <c r="GS28" s="8">
        <f t="shared" si="34"/>
        <v>0</v>
      </c>
      <c r="GT28" s="8">
        <f t="shared" si="34"/>
        <v>0</v>
      </c>
      <c r="GU28" s="8">
        <f t="shared" si="34"/>
        <v>0</v>
      </c>
      <c r="GV28" s="8">
        <f t="shared" si="34"/>
        <v>0</v>
      </c>
      <c r="GW28" s="8">
        <f t="shared" si="34"/>
        <v>0</v>
      </c>
      <c r="GX28" s="8">
        <f t="shared" si="34"/>
        <v>0</v>
      </c>
      <c r="GY28" s="8">
        <f t="shared" si="34"/>
        <v>0</v>
      </c>
      <c r="GZ28" s="8">
        <f t="shared" si="34"/>
        <v>0</v>
      </c>
      <c r="HA28" s="8">
        <f t="shared" si="34"/>
        <v>0</v>
      </c>
      <c r="HB28" s="8">
        <f t="shared" si="34"/>
        <v>0</v>
      </c>
      <c r="HC28" s="8">
        <f t="shared" si="34"/>
        <v>0</v>
      </c>
      <c r="HD28" s="8">
        <f t="shared" si="34"/>
        <v>0</v>
      </c>
      <c r="HE28" s="8">
        <f t="shared" si="34"/>
        <v>0</v>
      </c>
      <c r="HF28" s="8">
        <f t="shared" si="34"/>
        <v>0</v>
      </c>
      <c r="HG28" s="8">
        <f t="shared" si="34"/>
        <v>0</v>
      </c>
      <c r="HH28" s="8">
        <f t="shared" si="34"/>
        <v>0</v>
      </c>
      <c r="HI28" s="8">
        <f t="shared" si="34"/>
        <v>0</v>
      </c>
      <c r="HJ28" s="8">
        <f t="shared" si="34"/>
        <v>0</v>
      </c>
      <c r="HK28" s="8">
        <f t="shared" si="34"/>
        <v>0</v>
      </c>
      <c r="HL28" s="8">
        <f t="shared" si="34"/>
        <v>0</v>
      </c>
      <c r="HM28" s="8">
        <f t="shared" si="34"/>
        <v>0</v>
      </c>
      <c r="HN28" s="8">
        <f t="shared" si="34"/>
        <v>0</v>
      </c>
      <c r="HO28" s="8">
        <f t="shared" si="34"/>
        <v>0</v>
      </c>
      <c r="HP28" s="8">
        <f t="shared" si="34"/>
        <v>0</v>
      </c>
      <c r="HQ28" s="8">
        <f t="shared" si="34"/>
        <v>0</v>
      </c>
      <c r="HR28" s="8">
        <f t="shared" si="34"/>
        <v>0</v>
      </c>
      <c r="HS28" s="8">
        <f t="shared" si="34"/>
        <v>0</v>
      </c>
      <c r="HT28" s="8">
        <f t="shared" si="34"/>
        <v>0</v>
      </c>
      <c r="HU28" s="8">
        <f t="shared" si="34"/>
        <v>0</v>
      </c>
      <c r="HV28" s="8">
        <f t="shared" si="34"/>
        <v>0</v>
      </c>
      <c r="HW28" s="8">
        <f t="shared" si="34"/>
        <v>0</v>
      </c>
      <c r="HX28" s="8"/>
      <c r="HY28" s="8">
        <f t="array" ref="HY28">SUM(IF($D$45:$HX$45=HY$1,IF($D$46:$HX$46=12,($D28:$HX28))))</f>
        <v>0</v>
      </c>
      <c r="HZ28" s="8">
        <f t="array" ref="HZ28">SUM(IF($D$45:$HX$45=HZ$1,IF($D$46:$HX$46=12,($D28:$HX28))))</f>
        <v>0</v>
      </c>
      <c r="IA28" s="8">
        <f t="array" ref="IA28">SUM(IF($D$45:$HX$45=IA$1,IF($D$46:$HX$46=12,($D28:$HX28))))</f>
        <v>0</v>
      </c>
      <c r="IB28" s="8">
        <f t="array" ref="IB28">SUM(IF($D$45:$HX$45=IB$1,IF($D$46:$HX$46=12,($D28:$HX28))))</f>
        <v>0</v>
      </c>
      <c r="IC28" s="8">
        <f t="array" ref="IC28">SUM(IF($D$45:$HX$45=IC$1,IF($D$46:$HX$46=12,($D28:$HX28))))</f>
        <v>0</v>
      </c>
      <c r="ID28" s="8">
        <f t="array" ref="ID28">SUM(IF($D$45:$HX$45=ID$1,IF($D$46:$HX$46=12,($D28:$HX28))))</f>
        <v>0</v>
      </c>
      <c r="IE28" s="8">
        <f t="array" ref="IE28">SUM(IF($D$45:$HX$45=IE$1,IF($D$46:$HX$46=12,($D28:$HX28))))</f>
        <v>0</v>
      </c>
      <c r="IF28" s="8">
        <f t="array" ref="IF28">SUM(IF($D$45:$HX$45=IF$1,IF($D$46:$HX$46=12,($D28:$HX28))))</f>
        <v>0</v>
      </c>
      <c r="IG28" s="8">
        <f t="array" ref="IG28">SUM(IF($D$45:$HX$45=IG$1,IF($D$46:$HX$46=12,($D28:$HX28))))</f>
        <v>0</v>
      </c>
      <c r="IH28" s="8">
        <f t="array" ref="IH28">SUM(IF($D$45:$HX$45=IH$1,IF($D$46:$HX$46=12,($D28:$HX28))))</f>
        <v>0</v>
      </c>
      <c r="II28" s="8">
        <f t="array" ref="II28">SUM(IF($D$45:$HX$45=II$1,IF($D$46:$HX$46=12,($D28:$HX28))))</f>
        <v>0</v>
      </c>
      <c r="IJ28" s="8">
        <f t="array" ref="IJ28">SUM(IF($D$45:$HX$45=IJ$1,IF($D$46:$HX$46=12,($D28:$HX28))))</f>
        <v>0</v>
      </c>
      <c r="IK28" s="8"/>
      <c r="IL28" s="8"/>
      <c r="IM28" s="8"/>
      <c r="IN28" s="8"/>
      <c r="IO28" s="8"/>
      <c r="IP28" s="8"/>
      <c r="IQ28" s="8"/>
      <c r="IR28" s="8"/>
    </row>
    <row r="29" spans="1:252" x14ac:dyDescent="0.2">
      <c r="B29" s="136" t="s">
        <v>212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</row>
    <row r="30" spans="1:252" x14ac:dyDescent="0.2">
      <c r="B30" s="59" t="s">
        <v>213</v>
      </c>
      <c r="D30" s="8">
        <f>SUMIF(RevReqDetR!$B$11:$B$311,D$1,RevReqDetR!$AT$11:$AT$311)</f>
        <v>0</v>
      </c>
      <c r="E30" s="8">
        <f>SUMIF(RevReqDetR!$B$11:$B$311,E$1,RevReqDetR!$AT$11:$AT$311)</f>
        <v>0</v>
      </c>
      <c r="F30" s="8">
        <f>SUMIF(RevReqDetR!$B$11:$B$311,F$1,RevReqDetR!$AT$11:$AT$311)</f>
        <v>0</v>
      </c>
      <c r="G30" s="8">
        <f>SUMIF(RevReqDetR!$B$11:$B$311,G$1,RevReqDetR!$AT$11:$AT$311)</f>
        <v>0</v>
      </c>
      <c r="H30" s="8">
        <f>SUMIF(RevReqDetR!$B$11:$B$311,H$1,RevReqDetR!$AT$11:$AT$311)</f>
        <v>0</v>
      </c>
      <c r="I30" s="8">
        <f>SUMIF(RevReqDetR!$B$11:$B$311,I$1,RevReqDetR!$AT$11:$AT$311)</f>
        <v>0</v>
      </c>
      <c r="J30" s="8">
        <f>SUMIF(RevReqDetR!$B$11:$B$311,J$1,RevReqDetR!$AT$11:$AT$311)</f>
        <v>0</v>
      </c>
      <c r="K30" s="8">
        <f>SUMIF(RevReqDetR!$B$11:$B$311,K$1,RevReqDetR!$AT$11:$AT$311)</f>
        <v>0</v>
      </c>
      <c r="L30" s="8">
        <f>SUMIF(RevReqDetR!$B$11:$B$311,L$1,RevReqDetR!$AT$11:$AT$311)</f>
        <v>0</v>
      </c>
      <c r="M30" s="8">
        <f>SUMIF(RevReqDetR!$B$11:$B$311,M$1,RevReqDetR!$AT$11:$AT$311)</f>
        <v>0</v>
      </c>
      <c r="N30" s="8">
        <f>SUMIF(RevReqDetR!$B$11:$B$311,N$1,RevReqDetR!$AT$11:$AT$311)</f>
        <v>0</v>
      </c>
      <c r="O30" s="8">
        <f>SUMIF(RevReqDetR!$B$11:$B$311,O$1,RevReqDetR!$AT$11:$AT$311)</f>
        <v>0</v>
      </c>
      <c r="P30" s="8">
        <f>SUMIF(RevReqDetR!$B$11:$B$311,P$1,RevReqDetR!$AT$11:$AT$311)</f>
        <v>0</v>
      </c>
      <c r="Q30" s="8">
        <f>SUMIF(RevReqDetR!$B$11:$B$311,Q$1,RevReqDetR!$AT$11:$AT$311)</f>
        <v>0</v>
      </c>
      <c r="R30" s="8">
        <f>SUMIF(RevReqDetR!$B$11:$B$311,R$1,RevReqDetR!$AT$11:$AT$311)</f>
        <v>0</v>
      </c>
      <c r="S30" s="8">
        <f>SUMIF(RevReqDetR!$B$11:$B$311,S$1,RevReqDetR!$AT$11:$AT$311)</f>
        <v>0</v>
      </c>
      <c r="T30" s="8">
        <f>SUMIF(RevReqDetR!$B$11:$B$311,T$1,RevReqDetR!$AT$11:$AT$311)</f>
        <v>0</v>
      </c>
      <c r="U30" s="8">
        <f>SUMIF(RevReqDetR!$B$11:$B$311,U$1,RevReqDetR!$AT$11:$AT$311)</f>
        <v>0</v>
      </c>
      <c r="V30" s="8">
        <f>SUMIF(RevReqDetR!$B$11:$B$311,V$1,RevReqDetR!$AT$11:$AT$311)</f>
        <v>0</v>
      </c>
      <c r="W30" s="8">
        <f>SUMIF(RevReqDetR!$B$11:$B$311,W$1,RevReqDetR!$AT$11:$AT$311)</f>
        <v>0</v>
      </c>
      <c r="X30" s="8">
        <f>SUMIF(RevReqDetR!$B$11:$B$311,X$1,RevReqDetR!$AT$11:$AT$311)</f>
        <v>0</v>
      </c>
      <c r="Y30" s="8">
        <f>SUMIF(RevReqDetR!$B$11:$B$311,Y$1,RevReqDetR!$AT$11:$AT$311)</f>
        <v>0</v>
      </c>
      <c r="Z30" s="8">
        <f>SUMIF(RevReqDetR!$B$11:$B$311,Z$1,RevReqDetR!$AT$11:$AT$311)</f>
        <v>0</v>
      </c>
      <c r="AA30" s="8">
        <f>SUMIF(RevReqDetR!$B$11:$B$311,AA$1,RevReqDetR!$AT$11:$AT$311)</f>
        <v>0</v>
      </c>
      <c r="AB30" s="8">
        <f>SUMIF(RevReqDetR!$B$11:$B$311,AB$1,RevReqDetR!$AT$11:$AT$311)</f>
        <v>0</v>
      </c>
      <c r="AC30" s="8">
        <f>SUMIF(RevReqDetR!$B$11:$B$311,AC$1,RevReqDetR!$AT$11:$AT$311)</f>
        <v>0</v>
      </c>
      <c r="AD30" s="8">
        <f>SUMIF(RevReqDetR!$B$11:$B$311,AD$1,RevReqDetR!$AT$11:$AT$311)</f>
        <v>0</v>
      </c>
      <c r="AE30" s="8">
        <f>SUMIF(RevReqDetR!$B$11:$B$311,AE$1,RevReqDetR!$AT$11:$AT$311)</f>
        <v>0</v>
      </c>
      <c r="AF30" s="8">
        <f>SUMIF(RevReqDetR!$B$11:$B$311,AF$1,RevReqDetR!$AT$11:$AT$311)</f>
        <v>0</v>
      </c>
      <c r="AG30" s="8">
        <f>SUMIF(RevReqDetR!$B$11:$B$311,AG$1,RevReqDetR!$AT$11:$AT$311)</f>
        <v>0</v>
      </c>
      <c r="AH30" s="8">
        <f>SUMIF(RevReqDetR!$B$11:$B$311,AH$1,RevReqDetR!$AT$11:$AT$311)</f>
        <v>0</v>
      </c>
      <c r="AI30" s="8">
        <f>SUMIF(RevReqDetR!$B$11:$B$311,AI$1,RevReqDetR!$AT$11:$AT$311)</f>
        <v>0</v>
      </c>
      <c r="AJ30" s="8">
        <f>SUMIF(RevReqDetR!$B$11:$B$311,AJ$1,RevReqDetR!$AT$11:$AT$311)</f>
        <v>0</v>
      </c>
      <c r="AK30" s="8">
        <f>SUMIF(RevReqDetR!$B$11:$B$311,AK$1,RevReqDetR!$AT$11:$AT$311)</f>
        <v>0</v>
      </c>
      <c r="AL30" s="8">
        <f>SUMIF(RevReqDetR!$B$11:$B$311,AL$1,RevReqDetR!$AT$11:$AT$311)</f>
        <v>0</v>
      </c>
      <c r="AM30" s="8">
        <f>SUMIF(RevReqDetR!$B$11:$B$311,AM$1,RevReqDetR!$AT$11:$AT$311)</f>
        <v>0</v>
      </c>
      <c r="AN30" s="8">
        <f>SUMIF(RevReqDetR!$B$11:$B$311,AN$1,RevReqDetR!$AT$11:$AT$311)</f>
        <v>0</v>
      </c>
      <c r="AO30" s="8">
        <f>SUMIF(RevReqDetR!$B$11:$B$311,AO$1,RevReqDetR!$AT$11:$AT$311)</f>
        <v>0</v>
      </c>
      <c r="AP30" s="8">
        <f>SUMIF(RevReqDetR!$B$11:$B$311,AP$1,RevReqDetR!$AT$11:$AT$311)</f>
        <v>0</v>
      </c>
      <c r="AQ30" s="8">
        <f>SUMIF(RevReqDetR!$B$11:$B$311,AQ$1,RevReqDetR!$AT$11:$AT$311)</f>
        <v>0</v>
      </c>
      <c r="AR30" s="8">
        <f>SUMIF(RevReqDetR!$B$11:$B$311,AR$1,RevReqDetR!$AT$11:$AT$311)</f>
        <v>0</v>
      </c>
      <c r="AS30" s="8">
        <f>SUMIF(RevReqDetR!$B$11:$B$311,AS$1,RevReqDetR!$AT$11:$AT$311)</f>
        <v>0</v>
      </c>
      <c r="AT30" s="8">
        <f>SUMIF(RevReqDetR!$B$11:$B$311,AT$1,RevReqDetR!$AT$11:$AT$311)</f>
        <v>0</v>
      </c>
      <c r="AU30" s="8">
        <f>SUMIF(RevReqDetR!$B$11:$B$311,AU$1,RevReqDetR!$AT$11:$AT$311)</f>
        <v>0</v>
      </c>
      <c r="AV30" s="8">
        <f>SUMIF(RevReqDetR!$B$11:$B$311,AV$1,RevReqDetR!$AT$11:$AT$311)</f>
        <v>0</v>
      </c>
      <c r="AW30" s="8">
        <f>SUMIF(RevReqDetR!$B$11:$B$311,AW$1,RevReqDetR!$AT$11:$AT$311)</f>
        <v>0</v>
      </c>
      <c r="AX30" s="8">
        <f>SUMIF(RevReqDetR!$B$11:$B$311,AX$1,RevReqDetR!$AT$11:$AT$311)</f>
        <v>0</v>
      </c>
      <c r="AY30" s="8">
        <f>SUMIF(RevReqDetR!$B$11:$B$311,AY$1,RevReqDetR!$AT$11:$AT$311)</f>
        <v>0</v>
      </c>
      <c r="AZ30" s="8">
        <f>SUMIF(RevReqDetR!$B$11:$B$311,AZ$1,RevReqDetR!$AT$11:$AT$311)</f>
        <v>0</v>
      </c>
      <c r="BA30" s="8">
        <f>SUMIF(RevReqDetR!$B$11:$B$311,BA$1,RevReqDetR!$AT$11:$AT$311)</f>
        <v>0</v>
      </c>
      <c r="BB30" s="8">
        <f>SUMIF(RevReqDetR!$B$11:$B$311,BB$1,RevReqDetR!$AT$11:$AT$311)</f>
        <v>0</v>
      </c>
      <c r="BC30" s="8">
        <f>SUMIF(RevReqDetR!$B$11:$B$311,BC$1,RevReqDetR!$AT$11:$AT$311)</f>
        <v>0</v>
      </c>
      <c r="BD30" s="8">
        <f>SUMIF(RevReqDetR!$B$11:$B$311,BD$1,RevReqDetR!$AT$11:$AT$311)</f>
        <v>0</v>
      </c>
      <c r="BE30" s="8">
        <f>SUMIF(RevReqDetR!$B$11:$B$311,BE$1,RevReqDetR!$AT$11:$AT$311)</f>
        <v>0</v>
      </c>
      <c r="BF30" s="8">
        <f>SUMIF(RevReqDetR!$B$11:$B$311,BF$1,RevReqDetR!$AT$11:$AT$311)</f>
        <v>0</v>
      </c>
      <c r="BG30" s="8">
        <f>SUMIF(RevReqDetR!$B$11:$B$311,BG$1,RevReqDetR!$AT$11:$AT$311)</f>
        <v>0</v>
      </c>
      <c r="BH30" s="8">
        <f>SUMIF(RevReqDetR!$B$11:$B$311,BH$1,RevReqDetR!$AT$11:$AT$311)</f>
        <v>0</v>
      </c>
      <c r="BI30" s="8">
        <f>SUMIF(RevReqDetR!$B$11:$B$311,BI$1,RevReqDetR!$AT$11:$AT$311)</f>
        <v>0</v>
      </c>
      <c r="BJ30" s="8">
        <f>SUMIF(RevReqDetR!$B$11:$B$311,BJ$1,RevReqDetR!$AT$11:$AT$311)</f>
        <v>0</v>
      </c>
      <c r="BK30" s="8">
        <f>SUMIF(RevReqDetR!$B$11:$B$311,BK$1,RevReqDetR!$AT$11:$AT$311)</f>
        <v>0</v>
      </c>
      <c r="BL30" s="8">
        <f>SUMIF(RevReqDetR!$B$11:$B$311,BL$1,RevReqDetR!$AT$11:$AT$311)</f>
        <v>0</v>
      </c>
      <c r="BM30" s="8">
        <f>SUMIF(RevReqDetR!$B$11:$B$311,BM$1,RevReqDetR!$AT$11:$AT$311)</f>
        <v>0</v>
      </c>
      <c r="BN30" s="8">
        <f>SUMIF(RevReqDetR!$B$11:$B$311,BN$1,RevReqDetR!$AT$11:$AT$311)</f>
        <v>0</v>
      </c>
      <c r="BO30" s="8">
        <f>SUMIF(RevReqDetR!$B$11:$B$311,BO$1,RevReqDetR!$AT$11:$AT$311)</f>
        <v>0</v>
      </c>
      <c r="BP30" s="8">
        <f>SUMIF(RevReqDetR!$B$11:$B$311,BP$1,RevReqDetR!$AT$11:$AT$311)</f>
        <v>0</v>
      </c>
      <c r="BQ30" s="8">
        <f>SUMIF(RevReqDetR!$B$11:$B$311,BQ$1,RevReqDetR!$AT$11:$AT$311)</f>
        <v>0</v>
      </c>
      <c r="BR30" s="8">
        <f>SUMIF(RevReqDetR!$B$11:$B$311,BR$1,RevReqDetR!$AT$11:$AT$311)</f>
        <v>0</v>
      </c>
      <c r="BS30" s="8">
        <f>SUMIF(RevReqDetR!$B$11:$B$311,BS$1,RevReqDetR!$AT$11:$AT$311)</f>
        <v>0</v>
      </c>
      <c r="BT30" s="8">
        <f>SUMIF(RevReqDetR!$B$11:$B$311,BT$1,RevReqDetR!$AT$11:$AT$311)</f>
        <v>0</v>
      </c>
      <c r="BU30" s="8">
        <f>SUMIF(RevReqDetR!$B$11:$B$311,BU$1,RevReqDetR!$AT$11:$AT$311)</f>
        <v>0</v>
      </c>
      <c r="BV30" s="8">
        <f>SUMIF(RevReqDetR!$B$11:$B$311,BV$1,RevReqDetR!$AT$11:$AT$311)</f>
        <v>0</v>
      </c>
      <c r="BW30" s="8">
        <f>SUMIF(RevReqDetR!$B$11:$B$311,BW$1,RevReqDetR!$AT$11:$AT$311)</f>
        <v>0</v>
      </c>
      <c r="BX30" s="8">
        <f>SUMIF(RevReqDetR!$B$11:$B$311,BX$1,RevReqDetR!$AT$11:$AT$311)</f>
        <v>0</v>
      </c>
      <c r="BY30" s="8">
        <f>SUMIF(RevReqDetR!$B$11:$B$311,BY$1,RevReqDetR!$AT$11:$AT$311)</f>
        <v>0</v>
      </c>
      <c r="BZ30" s="8">
        <f>SUMIF(RevReqDetR!$B$11:$B$311,BZ$1,RevReqDetR!$AT$11:$AT$311)</f>
        <v>0</v>
      </c>
      <c r="CA30" s="8">
        <f>SUMIF(RevReqDetR!$B$11:$B$311,CA$1,RevReqDetR!$AT$11:$AT$311)</f>
        <v>0</v>
      </c>
      <c r="CB30" s="8">
        <f>SUMIF(RevReqDetR!$B$11:$B$311,CB$1,RevReqDetR!$AT$11:$AT$311)</f>
        <v>0</v>
      </c>
      <c r="CC30" s="8">
        <f>SUMIF(RevReqDetR!$B$11:$B$311,CC$1,RevReqDetR!$AT$11:$AT$311)</f>
        <v>0</v>
      </c>
      <c r="CD30" s="8">
        <f>SUMIF(RevReqDetR!$B$11:$B$311,CD$1,RevReqDetR!$AT$11:$AT$311)</f>
        <v>0</v>
      </c>
      <c r="CE30" s="8">
        <f>SUMIF(RevReqDetR!$B$11:$B$311,CE$1,RevReqDetR!$AT$11:$AT$311)</f>
        <v>0</v>
      </c>
      <c r="CF30" s="8">
        <f>SUMIF(RevReqDetR!$B$11:$B$311,CF$1,RevReqDetR!$AT$11:$AT$311)</f>
        <v>0</v>
      </c>
      <c r="CG30" s="8">
        <f>SUMIF(RevReqDetR!$B$11:$B$311,CG$1,RevReqDetR!$AT$11:$AT$311)</f>
        <v>0</v>
      </c>
      <c r="CH30" s="8">
        <f>SUMIF(RevReqDetR!$B$11:$B$311,CH$1,RevReqDetR!$AT$11:$AT$311)</f>
        <v>0</v>
      </c>
      <c r="CI30" s="8">
        <f>SUMIF(RevReqDetR!$B$11:$B$311,CI$1,RevReqDetR!$AT$11:$AT$311)</f>
        <v>0</v>
      </c>
      <c r="CJ30" s="8">
        <f>SUMIF(RevReqDetR!$B$11:$B$311,CJ$1,RevReqDetR!$AT$11:$AT$311)</f>
        <v>0</v>
      </c>
      <c r="CK30" s="8">
        <f>SUMIF(RevReqDetR!$B$11:$B$311,CK$1,RevReqDetR!$AT$11:$AT$311)</f>
        <v>0</v>
      </c>
      <c r="CL30" s="8">
        <f>SUMIF(RevReqDetR!$B$11:$B$311,CL$1,RevReqDetR!$AT$11:$AT$311)</f>
        <v>0</v>
      </c>
      <c r="CM30" s="8">
        <f>SUMIF(RevReqDetR!$B$11:$B$311,CM$1,RevReqDetR!$AT$11:$AT$311)</f>
        <v>0</v>
      </c>
      <c r="CN30" s="8">
        <f>SUMIF(RevReqDetR!$B$11:$B$311,CN$1,RevReqDetR!$AT$11:$AT$311)</f>
        <v>0</v>
      </c>
      <c r="CO30" s="8">
        <f>SUMIF(RevReqDetR!$B$11:$B$311,CO$1,RevReqDetR!$AT$11:$AT$311)</f>
        <v>0</v>
      </c>
      <c r="CP30" s="8">
        <f>SUMIF(RevReqDetR!$B$11:$B$311,CP$1,RevReqDetR!$AT$11:$AT$311)</f>
        <v>0</v>
      </c>
      <c r="CQ30" s="8">
        <f>SUMIF(RevReqDetR!$B$11:$B$311,CQ$1,RevReqDetR!$AT$11:$AT$311)</f>
        <v>0</v>
      </c>
      <c r="CR30" s="8">
        <f>SUMIF(RevReqDetR!$B$11:$B$311,CR$1,RevReqDetR!$AT$11:$AT$311)</f>
        <v>0</v>
      </c>
      <c r="CS30" s="8">
        <f>SUMIF(RevReqDetR!$B$11:$B$311,CS$1,RevReqDetR!$AT$11:$AT$311)</f>
        <v>0</v>
      </c>
      <c r="CT30" s="8">
        <f>SUMIF(RevReqDetR!$B$11:$B$311,CT$1,RevReqDetR!$AT$11:$AT$311)</f>
        <v>0</v>
      </c>
      <c r="CU30" s="8">
        <f>SUMIF(RevReqDetR!$B$11:$B$311,CU$1,RevReqDetR!$AT$11:$AT$311)</f>
        <v>0</v>
      </c>
      <c r="CV30" s="8">
        <f>SUMIF(RevReqDetR!$B$11:$B$311,CV$1,RevReqDetR!$AT$11:$AT$311)</f>
        <v>0</v>
      </c>
      <c r="CW30" s="8">
        <f>SUMIF(RevReqDetR!$B$11:$B$311,CW$1,RevReqDetR!$AT$11:$AT$311)</f>
        <v>0</v>
      </c>
      <c r="CX30" s="8">
        <f>SUMIF(RevReqDetR!$B$11:$B$311,CX$1,RevReqDetR!$AT$11:$AT$311)</f>
        <v>0</v>
      </c>
      <c r="CY30" s="8">
        <f>SUMIF(RevReqDetR!$B$11:$B$311,CY$1,RevReqDetR!$AT$11:$AT$311)</f>
        <v>0</v>
      </c>
      <c r="CZ30" s="8">
        <f>SUMIF(RevReqDetR!$B$11:$B$311,CZ$1,RevReqDetR!$AT$11:$AT$311)</f>
        <v>0</v>
      </c>
      <c r="DA30" s="8">
        <f>SUMIF(RevReqDetR!$B$11:$B$311,DA$1,RevReqDetR!$AT$11:$AT$311)</f>
        <v>0</v>
      </c>
      <c r="DB30" s="8">
        <f>SUMIF(RevReqDetR!$B$11:$B$311,DB$1,RevReqDetR!$AT$11:$AT$311)</f>
        <v>0</v>
      </c>
      <c r="DC30" s="8">
        <f>SUMIF(RevReqDetR!$B$11:$B$311,DC$1,RevReqDetR!$AT$11:$AT$311)</f>
        <v>0</v>
      </c>
      <c r="DD30" s="8">
        <f>SUMIF(RevReqDetR!$B$11:$B$311,DD$1,RevReqDetR!$AT$11:$AT$311)</f>
        <v>0</v>
      </c>
      <c r="DE30" s="8">
        <f>SUMIF(RevReqDetR!$B$11:$B$311,DE$1,RevReqDetR!$AT$11:$AT$311)</f>
        <v>0</v>
      </c>
      <c r="DF30" s="8">
        <f>SUMIF(RevReqDetR!$B$11:$B$311,DF$1,RevReqDetR!$AT$11:$AT$311)</f>
        <v>0</v>
      </c>
      <c r="DG30" s="8">
        <f>SUMIF(RevReqDetR!$B$11:$B$311,DG$1,RevReqDetR!$AT$11:$AT$311)</f>
        <v>0</v>
      </c>
      <c r="DH30" s="8">
        <f>SUMIF(RevReqDetR!$B$11:$B$311,DH$1,RevReqDetR!$AT$11:$AT$311)</f>
        <v>0</v>
      </c>
      <c r="DI30" s="8">
        <f>SUMIF(RevReqDetR!$B$11:$B$311,DI$1,RevReqDetR!$AT$11:$AT$311)</f>
        <v>0</v>
      </c>
      <c r="DJ30" s="8">
        <f>SUMIF(RevReqDetR!$B$11:$B$311,DJ$1,RevReqDetR!$AT$11:$AT$311)</f>
        <v>0</v>
      </c>
      <c r="DK30" s="8">
        <f>SUMIF(RevReqDetR!$B$11:$B$311,DK$1,RevReqDetR!$AT$11:$AT$311)</f>
        <v>0</v>
      </c>
      <c r="DL30" s="8">
        <f>SUMIF(RevReqDetR!$B$11:$B$311,DL$1,RevReqDetR!$AT$11:$AT$311)</f>
        <v>0</v>
      </c>
      <c r="DM30" s="8">
        <f>SUMIF(RevReqDetR!$B$11:$B$311,DM$1,RevReqDetR!$AT$11:$AT$311)</f>
        <v>0</v>
      </c>
      <c r="DN30" s="8">
        <f>SUMIF(RevReqDetR!$B$11:$B$311,DN$1,RevReqDetR!$AT$11:$AT$311)</f>
        <v>0</v>
      </c>
      <c r="DO30" s="8">
        <f>SUMIF(RevReqDetR!$B$11:$B$311,DO$1,RevReqDetR!$AT$11:$AT$311)</f>
        <v>0</v>
      </c>
      <c r="DP30" s="8">
        <f>SUMIF(RevReqDetR!$B$11:$B$311,DP$1,RevReqDetR!$AT$11:$AT$311)</f>
        <v>0</v>
      </c>
      <c r="DQ30" s="8">
        <f>SUMIF(RevReqDetR!$B$11:$B$311,DQ$1,RevReqDetR!$AT$11:$AT$311)</f>
        <v>0</v>
      </c>
      <c r="DR30" s="8">
        <f>SUMIF(RevReqDetR!$B$11:$B$311,DR$1,RevReqDetR!$AT$11:$AT$311)</f>
        <v>0</v>
      </c>
      <c r="DS30" s="8">
        <f>SUMIF(RevReqDetR!$B$11:$B$311,DS$1,RevReqDetR!$AT$11:$AT$311)</f>
        <v>0</v>
      </c>
      <c r="DT30" s="8">
        <f>SUMIF(RevReqDetR!$B$11:$B$311,DT$1,RevReqDetR!$AT$11:$AT$311)</f>
        <v>0</v>
      </c>
      <c r="DU30" s="8">
        <f>SUMIF(RevReqDetR!$B$11:$B$311,DU$1,RevReqDetR!$AT$11:$AT$311)</f>
        <v>0</v>
      </c>
      <c r="DV30" s="8">
        <f>SUMIF(RevReqDetR!$B$11:$B$311,DV$1,RevReqDetR!$AT$11:$AT$311)</f>
        <v>0</v>
      </c>
      <c r="DW30" s="8">
        <f>SUMIF(RevReqDetR!$B$11:$B$311,DW$1,RevReqDetR!$AT$11:$AT$311)</f>
        <v>0</v>
      </c>
      <c r="DX30" s="8">
        <f>SUMIF(RevReqDetR!$B$11:$B$311,DX$1,RevReqDetR!$AT$11:$AT$311)</f>
        <v>0</v>
      </c>
      <c r="DY30" s="8">
        <f>SUMIF(RevReqDetR!$B$11:$B$311,DY$1,RevReqDetR!$AT$11:$AT$311)</f>
        <v>0</v>
      </c>
      <c r="DZ30" s="8">
        <f>SUMIF(RevReqDetR!$B$11:$B$311,DZ$1,RevReqDetR!$AT$11:$AT$311)</f>
        <v>0</v>
      </c>
      <c r="EA30" s="8">
        <f>SUMIF(RevReqDetR!$B$11:$B$311,EA$1,RevReqDetR!$AT$11:$AT$311)</f>
        <v>0</v>
      </c>
      <c r="EB30" s="8">
        <f>SUMIF(RevReqDetR!$B$11:$B$311,EB$1,RevReqDetR!$AT$11:$AT$311)</f>
        <v>0</v>
      </c>
      <c r="EC30" s="8">
        <f>SUMIF(RevReqDetR!$B$11:$B$311,EC$1,RevReqDetR!$AT$11:$AT$311)</f>
        <v>0</v>
      </c>
      <c r="ED30" s="8">
        <f>SUMIF(RevReqDetR!$B$11:$B$311,ED$1,RevReqDetR!$AT$11:$AT$311)</f>
        <v>0</v>
      </c>
      <c r="EE30" s="8">
        <f>SUMIF(RevReqDetR!$B$11:$B$311,EE$1,RevReqDetR!$AT$11:$AT$311)</f>
        <v>0</v>
      </c>
      <c r="EF30" s="8">
        <f>SUMIF(RevReqDetR!$B$11:$B$311,EF$1,RevReqDetR!$AT$11:$AT$311)</f>
        <v>0</v>
      </c>
      <c r="EG30" s="8">
        <f>SUMIF(RevReqDetR!$B$11:$B$311,EG$1,RevReqDetR!$AT$11:$AT$311)</f>
        <v>0</v>
      </c>
      <c r="EH30" s="8">
        <f>SUMIF(RevReqDetR!$B$11:$B$311,EH$1,RevReqDetR!$AT$11:$AT$311)</f>
        <v>0</v>
      </c>
      <c r="EI30" s="8">
        <f>SUMIF(RevReqDetR!$B$11:$B$311,EI$1,RevReqDetR!$AT$11:$AT$311)</f>
        <v>0</v>
      </c>
      <c r="EJ30" s="8">
        <f>SUMIF(RevReqDetR!$B$11:$B$311,EJ$1,RevReqDetR!$AT$11:$AT$311)</f>
        <v>0</v>
      </c>
      <c r="EK30" s="8">
        <f>SUMIF(RevReqDetR!$B$11:$B$311,EK$1,RevReqDetR!$AT$11:$AT$311)</f>
        <v>0</v>
      </c>
      <c r="EL30" s="8">
        <f>SUMIF(RevReqDetR!$B$11:$B$311,EL$1,RevReqDetR!$AT$11:$AT$311)</f>
        <v>0</v>
      </c>
      <c r="EM30" s="8">
        <f>SUMIF(RevReqDetR!$B$11:$B$311,EM$1,RevReqDetR!$AT$11:$AT$311)</f>
        <v>0</v>
      </c>
      <c r="EN30" s="8">
        <f>SUMIF(RevReqDetR!$B$11:$B$311,EN$1,RevReqDetR!$AT$11:$AT$311)</f>
        <v>0</v>
      </c>
      <c r="EO30" s="8">
        <f>SUMIF(RevReqDetR!$B$11:$B$311,EO$1,RevReqDetR!$AT$11:$AT$311)</f>
        <v>0</v>
      </c>
      <c r="EP30" s="8">
        <f>SUMIF(RevReqDetR!$B$11:$B$311,EP$1,RevReqDetR!$AT$11:$AT$311)</f>
        <v>0</v>
      </c>
      <c r="EQ30" s="8">
        <f>SUMIF(RevReqDetR!$B$11:$B$311,EQ$1,RevReqDetR!$AT$11:$AT$311)</f>
        <v>0</v>
      </c>
      <c r="ER30" s="8">
        <f>SUMIF(RevReqDetR!$B$11:$B$311,ER$1,RevReqDetR!$AT$11:$AT$311)</f>
        <v>0</v>
      </c>
      <c r="ES30" s="8">
        <f>SUMIF(RevReqDetR!$B$11:$B$311,ES$1,RevReqDetR!$AT$11:$AT$311)</f>
        <v>0</v>
      </c>
      <c r="ET30" s="8">
        <f>SUMIF(RevReqDetR!$B$11:$B$311,ET$1,RevReqDetR!$AT$11:$AT$311)</f>
        <v>0</v>
      </c>
      <c r="EU30" s="8">
        <f>SUMIF(RevReqDetR!$B$11:$B$311,EU$1,RevReqDetR!$AT$11:$AT$311)</f>
        <v>0</v>
      </c>
      <c r="EV30" s="8">
        <f>SUMIF(RevReqDetR!$B$11:$B$311,EV$1,RevReqDetR!$AT$11:$AT$311)</f>
        <v>0</v>
      </c>
      <c r="EW30" s="8">
        <f>SUMIF(RevReqDetR!$B$11:$B$311,EW$1,RevReqDetR!$AT$11:$AT$311)</f>
        <v>0</v>
      </c>
      <c r="EX30" s="8">
        <f>SUMIF(RevReqDetR!$B$11:$B$311,EX$1,RevReqDetR!$AT$11:$AT$311)</f>
        <v>0</v>
      </c>
      <c r="EY30" s="8">
        <f>SUMIF(RevReqDetR!$B$11:$B$311,EY$1,RevReqDetR!$AT$11:$AT$311)</f>
        <v>0</v>
      </c>
      <c r="EZ30" s="8">
        <f>SUMIF(RevReqDetR!$B$11:$B$311,EZ$1,RevReqDetR!$AT$11:$AT$311)</f>
        <v>0</v>
      </c>
      <c r="FA30" s="8">
        <f>SUMIF(RevReqDetR!$B$11:$B$311,FA$1,RevReqDetR!$AT$11:$AT$311)</f>
        <v>0</v>
      </c>
      <c r="FB30" s="8">
        <f>SUMIF(RevReqDetR!$B$11:$B$311,FB$1,RevReqDetR!$AT$11:$AT$311)</f>
        <v>0</v>
      </c>
      <c r="FC30" s="8">
        <f>SUMIF(RevReqDetR!$B$11:$B$311,FC$1,RevReqDetR!$AT$11:$AT$311)</f>
        <v>0</v>
      </c>
      <c r="FD30" s="8">
        <f>SUMIF(RevReqDetR!$B$11:$B$311,FD$1,RevReqDetR!$AT$11:$AT$311)</f>
        <v>0</v>
      </c>
      <c r="FE30" s="8">
        <f>SUMIF(RevReqDetR!$B$11:$B$311,FE$1,RevReqDetR!$AT$11:$AT$311)</f>
        <v>0</v>
      </c>
      <c r="FF30" s="8">
        <f>SUMIF(RevReqDetR!$B$11:$B$311,FF$1,RevReqDetR!$AT$11:$AT$311)</f>
        <v>0</v>
      </c>
      <c r="FG30" s="8">
        <f>SUMIF(RevReqDetR!$B$11:$B$311,FG$1,RevReqDetR!$AT$11:$AT$311)</f>
        <v>0</v>
      </c>
      <c r="FH30" s="8">
        <f>SUMIF(RevReqDetR!$B$11:$B$311,FH$1,RevReqDetR!$AT$11:$AT$311)</f>
        <v>0</v>
      </c>
      <c r="FI30" s="8">
        <f>SUMIF(RevReqDetR!$B$11:$B$311,FI$1,RevReqDetR!$AT$11:$AT$311)</f>
        <v>0</v>
      </c>
      <c r="FJ30" s="8">
        <f>SUMIF(RevReqDetR!$B$11:$B$311,FJ$1,RevReqDetR!$AT$11:$AT$311)</f>
        <v>0</v>
      </c>
      <c r="FK30" s="8">
        <f>SUMIF(RevReqDetR!$B$11:$B$311,FK$1,RevReqDetR!$AT$11:$AT$311)</f>
        <v>0</v>
      </c>
      <c r="FL30" s="8">
        <f>SUMIF(RevReqDetR!$B$11:$B$311,FL$1,RevReqDetR!$AT$11:$AT$311)</f>
        <v>0</v>
      </c>
      <c r="FM30" s="8">
        <f>SUMIF(RevReqDetR!$B$11:$B$311,FM$1,RevReqDetR!$AT$11:$AT$311)</f>
        <v>0</v>
      </c>
      <c r="FN30" s="8">
        <f>SUMIF(RevReqDetR!$B$11:$B$311,FN$1,RevReqDetR!$AT$11:$AT$311)</f>
        <v>0</v>
      </c>
      <c r="FO30" s="8">
        <f>SUMIF(RevReqDetR!$B$11:$B$311,FO$1,RevReqDetR!$AT$11:$AT$311)</f>
        <v>0</v>
      </c>
      <c r="FP30" s="8">
        <f>SUMIF(RevReqDetR!$B$11:$B$311,FP$1,RevReqDetR!$AT$11:$AT$311)</f>
        <v>0</v>
      </c>
      <c r="FQ30" s="8">
        <f>SUMIF(RevReqDetR!$B$11:$B$311,FQ$1,RevReqDetR!$AT$11:$AT$311)</f>
        <v>0</v>
      </c>
      <c r="FR30" s="8">
        <f>SUMIF(RevReqDetR!$B$11:$B$311,FR$1,RevReqDetR!$AT$11:$AT$311)</f>
        <v>0</v>
      </c>
      <c r="FS30" s="8">
        <f>SUMIF(RevReqDetR!$B$11:$B$311,FS$1,RevReqDetR!$AT$11:$AT$311)</f>
        <v>0</v>
      </c>
      <c r="FT30" s="8">
        <f>SUMIF(RevReqDetR!$B$11:$B$311,FT$1,RevReqDetR!$AT$11:$AT$311)</f>
        <v>0</v>
      </c>
      <c r="FU30" s="8">
        <f>SUMIF(RevReqDetR!$B$11:$B$311,FU$1,RevReqDetR!$AT$11:$AT$311)</f>
        <v>0</v>
      </c>
      <c r="FV30" s="8">
        <f>SUMIF(RevReqDetR!$B$11:$B$311,FV$1,RevReqDetR!$AT$11:$AT$311)</f>
        <v>0</v>
      </c>
      <c r="FW30" s="8">
        <f>SUMIF(RevReqDetR!$B$11:$B$311,FW$1,RevReqDetR!$AT$11:$AT$311)</f>
        <v>0</v>
      </c>
      <c r="FX30" s="8">
        <f>SUMIF(RevReqDetR!$B$11:$B$311,FX$1,RevReqDetR!$AT$11:$AT$311)</f>
        <v>0</v>
      </c>
      <c r="FY30" s="8">
        <f>SUMIF(RevReqDetR!$B$11:$B$311,FY$1,RevReqDetR!$AT$11:$AT$311)</f>
        <v>0</v>
      </c>
      <c r="FZ30" s="8">
        <f>SUMIF(RevReqDetR!$B$11:$B$311,FZ$1,RevReqDetR!$AT$11:$AT$311)</f>
        <v>0</v>
      </c>
      <c r="GA30" s="8">
        <f>SUMIF(RevReqDetR!$B$11:$B$311,GA$1,RevReqDetR!$AT$11:$AT$311)</f>
        <v>0</v>
      </c>
      <c r="GB30" s="8">
        <f>SUMIF(RevReqDetR!$B$11:$B$311,GB$1,RevReqDetR!$AT$11:$AT$311)</f>
        <v>0</v>
      </c>
      <c r="GC30" s="8">
        <f>SUMIF(RevReqDetR!$B$11:$B$311,GC$1,RevReqDetR!$AT$11:$AT$311)</f>
        <v>0</v>
      </c>
      <c r="GD30" s="8">
        <f>SUMIF(RevReqDetR!$B$11:$B$311,GD$1,RevReqDetR!$AT$11:$AT$311)</f>
        <v>0</v>
      </c>
      <c r="GE30" s="8">
        <f>SUMIF(RevReqDetR!$B$11:$B$311,GE$1,RevReqDetR!$AT$11:$AT$311)</f>
        <v>0</v>
      </c>
      <c r="GF30" s="8">
        <f>SUMIF(RevReqDetR!$B$11:$B$311,GF$1,RevReqDetR!$AT$11:$AT$311)</f>
        <v>0</v>
      </c>
      <c r="GG30" s="8">
        <f>SUMIF(RevReqDetR!$B$11:$B$311,GG$1,RevReqDetR!$AT$11:$AT$311)</f>
        <v>0</v>
      </c>
      <c r="GH30" s="8">
        <f>SUMIF(RevReqDetR!$B$11:$B$311,GH$1,RevReqDetR!$AT$11:$AT$311)</f>
        <v>0</v>
      </c>
      <c r="GI30" s="8">
        <f>SUMIF(RevReqDetR!$B$11:$B$311,GI$1,RevReqDetR!$AT$11:$AT$311)</f>
        <v>0</v>
      </c>
      <c r="GJ30" s="8">
        <f>SUMIF(RevReqDetR!$B$11:$B$311,GJ$1,RevReqDetR!$AT$11:$AT$311)</f>
        <v>0</v>
      </c>
      <c r="GK30" s="8">
        <f>SUMIF(RevReqDetR!$B$11:$B$311,GK$1,RevReqDetR!$AT$11:$AT$311)</f>
        <v>0</v>
      </c>
      <c r="GL30" s="8">
        <f>SUMIF(RevReqDetR!$B$11:$B$311,GL$1,RevReqDetR!$AT$11:$AT$311)</f>
        <v>0</v>
      </c>
      <c r="GM30" s="8">
        <f>SUMIF(RevReqDetR!$B$11:$B$311,GM$1,RevReqDetR!$AT$11:$AT$311)</f>
        <v>0</v>
      </c>
      <c r="GN30" s="8">
        <f>SUMIF(RevReqDetR!$B$11:$B$311,GN$1,RevReqDetR!$AT$11:$AT$311)</f>
        <v>0</v>
      </c>
      <c r="GO30" s="8">
        <f>SUMIF(RevReqDetR!$B$11:$B$311,GO$1,RevReqDetR!$AT$11:$AT$311)</f>
        <v>0</v>
      </c>
      <c r="GP30" s="8">
        <f>SUMIF(RevReqDetR!$B$11:$B$311,GP$1,RevReqDetR!$AT$11:$AT$311)</f>
        <v>0</v>
      </c>
      <c r="GQ30" s="8">
        <f>SUMIF(RevReqDetR!$B$11:$B$311,GQ$1,RevReqDetR!$AT$11:$AT$311)</f>
        <v>0</v>
      </c>
      <c r="GR30" s="8">
        <f>SUMIF(RevReqDetR!$B$11:$B$311,GR$1,RevReqDetR!$AT$11:$AT$311)</f>
        <v>0</v>
      </c>
      <c r="GS30" s="8">
        <f>SUMIF(RevReqDetR!$B$11:$B$311,GS$1,RevReqDetR!$AT$11:$AT$311)</f>
        <v>0</v>
      </c>
      <c r="GT30" s="8">
        <f>SUMIF(RevReqDetR!$B$11:$B$311,GT$1,RevReqDetR!$AT$11:$AT$311)</f>
        <v>0</v>
      </c>
      <c r="GU30" s="8">
        <f>SUMIF(RevReqDetR!$B$11:$B$311,GU$1,RevReqDetR!$AT$11:$AT$311)</f>
        <v>0</v>
      </c>
      <c r="GV30" s="8">
        <f>SUMIF(RevReqDetR!$B$11:$B$311,GV$1,RevReqDetR!$AT$11:$AT$311)</f>
        <v>0</v>
      </c>
      <c r="GW30" s="8">
        <f>SUMIF(RevReqDetR!$B$11:$B$311,GW$1,RevReqDetR!$AT$11:$AT$311)</f>
        <v>0</v>
      </c>
      <c r="GX30" s="8">
        <f>SUMIF(RevReqDetR!$B$11:$B$311,GX$1,RevReqDetR!$AT$11:$AT$311)</f>
        <v>0</v>
      </c>
      <c r="GY30" s="8">
        <f>SUMIF(RevReqDetR!$B$11:$B$311,GY$1,RevReqDetR!$AT$11:$AT$311)</f>
        <v>0</v>
      </c>
      <c r="GZ30" s="8">
        <f>SUMIF(RevReqDetR!$B$11:$B$311,GZ$1,RevReqDetR!$AT$11:$AT$311)</f>
        <v>0</v>
      </c>
      <c r="HA30" s="8">
        <f>SUMIF(RevReqDetR!$B$11:$B$311,HA$1,RevReqDetR!$AT$11:$AT$311)</f>
        <v>0</v>
      </c>
      <c r="HB30" s="8">
        <f>SUMIF(RevReqDetR!$B$11:$B$311,HB$1,RevReqDetR!$AT$11:$AT$311)</f>
        <v>0</v>
      </c>
      <c r="HC30" s="8">
        <f>SUMIF(RevReqDetR!$B$11:$B$311,HC$1,RevReqDetR!$AT$11:$AT$311)</f>
        <v>0</v>
      </c>
      <c r="HD30" s="8">
        <f>SUMIF(RevReqDetR!$B$11:$B$311,HD$1,RevReqDetR!$AT$11:$AT$311)</f>
        <v>0</v>
      </c>
      <c r="HE30" s="8">
        <f>SUMIF(RevReqDetR!$B$11:$B$311,HE$1,RevReqDetR!$AT$11:$AT$311)</f>
        <v>0</v>
      </c>
      <c r="HF30" s="8">
        <f>SUMIF(RevReqDetR!$B$11:$B$311,HF$1,RevReqDetR!$AT$11:$AT$311)</f>
        <v>0</v>
      </c>
      <c r="HG30" s="8">
        <f>SUMIF(RevReqDetR!$B$11:$B$311,HG$1,RevReqDetR!$AT$11:$AT$311)</f>
        <v>0</v>
      </c>
      <c r="HH30" s="8">
        <f>SUMIF(RevReqDetR!$B$11:$B$311,HH$1,RevReqDetR!$AT$11:$AT$311)</f>
        <v>0</v>
      </c>
      <c r="HI30" s="8">
        <f>SUMIF(RevReqDetR!$B$11:$B$311,HI$1,RevReqDetR!$AT$11:$AT$311)</f>
        <v>0</v>
      </c>
      <c r="HJ30" s="8">
        <f>SUMIF(RevReqDetR!$B$11:$B$311,HJ$1,RevReqDetR!$AT$11:$AT$311)</f>
        <v>0</v>
      </c>
      <c r="HK30" s="8">
        <f>SUMIF(RevReqDetR!$B$11:$B$311,HK$1,RevReqDetR!$AT$11:$AT$311)</f>
        <v>0</v>
      </c>
      <c r="HL30" s="8">
        <f>SUMIF(RevReqDetR!$B$11:$B$311,HL$1,RevReqDetR!$AT$11:$AT$311)</f>
        <v>0</v>
      </c>
      <c r="HM30" s="8">
        <f>SUMIF(RevReqDetR!$B$11:$B$311,HM$1,RevReqDetR!$AT$11:$AT$311)</f>
        <v>0</v>
      </c>
      <c r="HN30" s="8">
        <f>SUMIF(RevReqDetR!$B$11:$B$311,HN$1,RevReqDetR!$AT$11:$AT$311)</f>
        <v>0</v>
      </c>
      <c r="HO30" s="8">
        <f>SUMIF(RevReqDetR!$B$11:$B$311,HO$1,RevReqDetR!$AT$11:$AT$311)</f>
        <v>0</v>
      </c>
      <c r="HP30" s="8">
        <f>SUMIF(RevReqDetR!$B$11:$B$311,HP$1,RevReqDetR!$AT$11:$AT$311)</f>
        <v>0</v>
      </c>
      <c r="HQ30" s="8">
        <f>SUMIF(RevReqDetR!$B$11:$B$311,HQ$1,RevReqDetR!$AT$11:$AT$311)</f>
        <v>0</v>
      </c>
      <c r="HR30" s="8">
        <f>SUMIF(RevReqDetR!$B$11:$B$311,HR$1,RevReqDetR!$AT$11:$AT$311)</f>
        <v>0</v>
      </c>
      <c r="HS30" s="8">
        <f>SUMIF(RevReqDetR!$B$11:$B$311,HS$1,RevReqDetR!$AT$11:$AT$311)</f>
        <v>0</v>
      </c>
      <c r="HT30" s="8">
        <f>SUMIF(RevReqDetR!$B$11:$B$311,HT$1,RevReqDetR!$AT$11:$AT$311)</f>
        <v>0</v>
      </c>
      <c r="HU30" s="8">
        <f>SUMIF(RevReqDetR!$B$11:$B$311,HU$1,RevReqDetR!$AT$11:$AT$311)</f>
        <v>0</v>
      </c>
      <c r="HV30" s="8">
        <f>SUMIF(RevReqDetR!$B$11:$B$311,HV$1,RevReqDetR!$AT$11:$AT$311)</f>
        <v>0</v>
      </c>
      <c r="HW30" s="8">
        <f>SUMIF(RevReqDetR!$B$11:$B$311,HW$1,RevReqDetR!$AT$11:$AT$311)</f>
        <v>0</v>
      </c>
      <c r="HX30" s="2"/>
      <c r="HY30" s="2">
        <f t="array" ref="HY30">SUM(IF($D$45:$HX$45=HY$1,IF($D$46:$HX$46=12,($D30:$HX30))))</f>
        <v>0</v>
      </c>
      <c r="HZ30" s="2">
        <f t="array" ref="HZ30">SUM(IF($D$45:$HX$45=HZ$1,IF($D$46:$HX$46=12,($D30:$HX30))))</f>
        <v>0</v>
      </c>
      <c r="IA30" s="2">
        <f t="array" ref="IA30">SUM(IF($D$45:$HX$45=IA$1,IF($D$46:$HX$46=12,($D30:$HX30))))</f>
        <v>0</v>
      </c>
      <c r="IB30" s="2">
        <f t="array" ref="IB30">SUM(IF($D$45:$HX$45=IB$1,IF($D$46:$HX$46=12,($D30:$HX30))))</f>
        <v>0</v>
      </c>
      <c r="IC30" s="2">
        <f t="array" ref="IC30">SUM(IF($D$45:$HX$45=IC$1,IF($D$46:$HX$46=12,($D30:$HX30))))</f>
        <v>0</v>
      </c>
      <c r="ID30" s="2">
        <f t="array" ref="ID30">SUM(IF($D$45:$HX$45=ID$1,IF($D$46:$HX$46=12,($D30:$HX30))))</f>
        <v>0</v>
      </c>
      <c r="IE30" s="2">
        <f t="array" ref="IE30">SUM(IF($D$45:$HX$45=IE$1,IF($D$46:$HX$46=12,($D30:$HX30))))</f>
        <v>0</v>
      </c>
      <c r="IF30" s="2">
        <f t="array" ref="IF30">SUM(IF($D$45:$HX$45=IF$1,IF($D$46:$HX$46=12,($D30:$HX30))))</f>
        <v>0</v>
      </c>
      <c r="IG30" s="2">
        <f t="array" ref="IG30">SUM(IF($D$45:$HX$45=IG$1,IF($D$46:$HX$46=12,($D30:$HX30))))</f>
        <v>0</v>
      </c>
      <c r="IH30" s="2">
        <f t="array" ref="IH30">SUM(IF($D$45:$HX$45=IH$1,IF($D$46:$HX$46=12,($D30:$HX30))))</f>
        <v>0</v>
      </c>
      <c r="II30" s="2">
        <f t="array" ref="II30">SUM(IF($D$45:$HX$45=II$1,IF($D$46:$HX$46=12,($D30:$HX30))))</f>
        <v>0</v>
      </c>
      <c r="IJ30" s="2">
        <f t="array" ref="IJ30">SUM(IF($D$45:$HX$45=IJ$1,IF($D$46:$HX$46=12,($D30:$HX30))))</f>
        <v>0</v>
      </c>
      <c r="IK30" s="2">
        <f t="array" ref="IK30">SUM(IF($D$45:$HX$45=IK$1,IF($D$46:$HX$46=12,($D30:$HX30))))</f>
        <v>0</v>
      </c>
      <c r="IL30" s="2">
        <f t="array" ref="IL30">SUM(IF($D$45:$HX$45=IL$1,IF($D$46:$HX$46=12,($D30:$HX30))))</f>
        <v>0</v>
      </c>
      <c r="IM30" s="2">
        <f t="array" ref="IM30">SUM(IF($D$45:$HX$45=IM$1,IF($D$46:$HX$46=12,($D30:$HX30))))</f>
        <v>0</v>
      </c>
      <c r="IN30" s="2">
        <f t="array" ref="IN30">SUM(IF($D$45:$HX$45=IN$1,IF($D$46:$HX$46=12,($D30:$HX30))))</f>
        <v>0</v>
      </c>
      <c r="IO30" s="2">
        <f t="array" ref="IO30">SUM(IF($D$45:$HX$45=IO$1,IF($D$46:$HX$46=12,($D30:$HX30))))</f>
        <v>0</v>
      </c>
      <c r="IP30" s="2">
        <f t="array" ref="IP30">SUM(IF($D$45:$HX$45=IP$1,IF($D$46:$HX$46=12,($D30:$HX30))))</f>
        <v>0</v>
      </c>
      <c r="IQ30" s="2">
        <f t="array" ref="IQ30">SUM(IF($D$45:$HX$45=IQ$1,IF($D$46:$HX$46=12,($D30:$HX30))))</f>
        <v>0</v>
      </c>
      <c r="IR30" s="2">
        <f t="array" ref="IR30">SUM(IF($D$45:$HX$45=IR$1,IF($D$46:$HX$46=12,($D30:$HX30))))</f>
        <v>0</v>
      </c>
    </row>
    <row r="31" spans="1:252" ht="15" x14ac:dyDescent="0.35">
      <c r="B31" s="59" t="s">
        <v>210</v>
      </c>
      <c r="D31" s="13">
        <f>SUMIF(RevReqDetR!$B$11:$B$311,D$1,RevReqDetR!$AR$11:$AR$311)</f>
        <v>0</v>
      </c>
      <c r="E31" s="13">
        <f>SUMIF(RevReqDetR!$B$11:$B$311,E$1,RevReqDetR!$AR$11:$AR$311)</f>
        <v>0</v>
      </c>
      <c r="F31" s="13">
        <f>SUMIF(RevReqDetR!$B$11:$B$311,F$1,RevReqDetR!$AR$11:$AR$311)</f>
        <v>0</v>
      </c>
      <c r="G31" s="13">
        <f>SUMIF(RevReqDetR!$B$11:$B$311,G$1,RevReqDetR!$AR$11:$AR$311)</f>
        <v>0</v>
      </c>
      <c r="H31" s="13">
        <f>SUMIF(RevReqDetR!$B$11:$B$311,H$1,RevReqDetR!$AR$11:$AR$311)</f>
        <v>0</v>
      </c>
      <c r="I31" s="13">
        <f>SUMIF(RevReqDetR!$B$11:$B$311,I$1,RevReqDetR!$AR$11:$AR$311)</f>
        <v>0</v>
      </c>
      <c r="J31" s="13">
        <f>SUMIF(RevReqDetR!$B$11:$B$311,J$1,RevReqDetR!$AR$11:$AR$311)</f>
        <v>0</v>
      </c>
      <c r="K31" s="13">
        <f>SUMIF(RevReqDetR!$B$11:$B$311,K$1,RevReqDetR!$AR$11:$AR$311)</f>
        <v>0</v>
      </c>
      <c r="L31" s="13">
        <f>SUMIF(RevReqDetR!$B$11:$B$311,L$1,RevReqDetR!$AR$11:$AR$311)</f>
        <v>0</v>
      </c>
      <c r="M31" s="13">
        <f>SUMIF(RevReqDetR!$B$11:$B$311,M$1,RevReqDetR!$AR$11:$AR$311)</f>
        <v>0</v>
      </c>
      <c r="N31" s="13">
        <f>SUMIF(RevReqDetR!$B$11:$B$311,N$1,RevReqDetR!$AR$11:$AR$311)</f>
        <v>0</v>
      </c>
      <c r="O31" s="13">
        <f>SUMIF(RevReqDetR!$B$11:$B$311,O$1,RevReqDetR!$AR$11:$AR$311)</f>
        <v>0</v>
      </c>
      <c r="P31" s="13">
        <f>SUMIF(RevReqDetR!$B$11:$B$311,P$1,RevReqDetR!$AR$11:$AR$311)</f>
        <v>0</v>
      </c>
      <c r="Q31" s="13">
        <f>SUMIF(RevReqDetR!$B$11:$B$311,Q$1,RevReqDetR!$AR$11:$AR$311)</f>
        <v>0</v>
      </c>
      <c r="R31" s="13">
        <f>SUMIF(RevReqDetR!$B$11:$B$311,R$1,RevReqDetR!$AR$11:$AR$311)</f>
        <v>63570273.289999999</v>
      </c>
      <c r="S31" s="13">
        <f>SUMIF(RevReqDetR!$B$11:$B$311,S$1,RevReqDetR!$AR$11:$AR$311)</f>
        <v>63796600.289999999</v>
      </c>
      <c r="T31" s="13">
        <f>SUMIF(RevReqDetR!$B$11:$B$311,T$1,RevReqDetR!$AR$11:$AR$311)</f>
        <v>70221791.289999992</v>
      </c>
      <c r="U31" s="13">
        <f>SUMIF(RevReqDetR!$B$11:$B$311,U$1,RevReqDetR!$AR$11:$AR$311)</f>
        <v>69990528.319999993</v>
      </c>
      <c r="V31" s="13">
        <f>SUMIF(RevReqDetR!$B$11:$B$311,V$1,RevReqDetR!$AR$11:$AR$311)</f>
        <v>69404978.11999999</v>
      </c>
      <c r="W31" s="13">
        <f>SUMIF(RevReqDetR!$B$11:$B$311,W$1,RevReqDetR!$AR$11:$AR$311)</f>
        <v>68688266.079999983</v>
      </c>
      <c r="X31" s="13">
        <f>SUMIF(RevReqDetR!$B$11:$B$311,X$1,RevReqDetR!$AR$11:$AR$311)</f>
        <v>67651268.059999987</v>
      </c>
      <c r="Y31" s="13">
        <f>SUMIF(RevReqDetR!$B$11:$B$311,Y$1,RevReqDetR!$AR$11:$AR$311)</f>
        <v>66493200.629999988</v>
      </c>
      <c r="Z31" s="13">
        <f>SUMIF(RevReqDetR!$B$11:$B$311,Z$1,RevReqDetR!$AR$11:$AR$311)</f>
        <v>70262866.859999999</v>
      </c>
      <c r="AA31" s="13">
        <f>SUMIF(RevReqDetR!$B$11:$B$311,AA$1,RevReqDetR!$AR$11:$AR$311)</f>
        <v>70100663.560000002</v>
      </c>
      <c r="AB31" s="13">
        <f>SUMIF(RevReqDetR!$B$11:$B$311,AB$1,RevReqDetR!$AR$11:$AR$311)</f>
        <v>69964637.030000001</v>
      </c>
      <c r="AC31" s="13">
        <f>SUMIF(RevReqDetR!$B$11:$B$311,AC$1,RevReqDetR!$AR$11:$AR$311)</f>
        <v>73055366.030000001</v>
      </c>
      <c r="AD31" s="13">
        <f>SUMIF(RevReqDetR!$B$11:$B$311,AD$1,RevReqDetR!$AR$11:$AR$311)</f>
        <v>73055366.030000001</v>
      </c>
      <c r="AE31" s="13">
        <f>SUMIF(RevReqDetR!$B$11:$B$311,AE$1,RevReqDetR!$AR$11:$AR$311)</f>
        <v>72927102.920000002</v>
      </c>
      <c r="AF31" s="13">
        <f>SUMIF(RevReqDetR!$B$11:$B$311,AF$1,RevReqDetR!$AR$11:$AR$311)</f>
        <v>72685734.269999996</v>
      </c>
      <c r="AG31" s="13">
        <f>SUMIF(RevReqDetR!$B$11:$B$311,AG$1,RevReqDetR!$AR$11:$AR$311)</f>
        <v>72231390.159999996</v>
      </c>
      <c r="AH31" s="13">
        <f>SUMIF(RevReqDetR!$B$11:$B$311,AH$1,RevReqDetR!$AR$11:$AR$311)</f>
        <v>71504439.599999994</v>
      </c>
      <c r="AI31" s="13">
        <f>SUMIF(RevReqDetR!$B$11:$B$311,AI$1,RevReqDetR!$AR$11:$AR$311)</f>
        <v>70868944.11999999</v>
      </c>
      <c r="AJ31" s="13">
        <f>SUMIF(RevReqDetR!$B$11:$B$311,AJ$1,RevReqDetR!$AR$11:$AR$311)</f>
        <v>70050447.849999994</v>
      </c>
      <c r="AK31" s="13">
        <f>SUMIF(RevReqDetR!$B$11:$B$311,AK$1,RevReqDetR!$AR$11:$AR$311)</f>
        <v>69313896.289999992</v>
      </c>
      <c r="AL31" s="13">
        <f>SUMIF(RevReqDetR!$B$11:$B$311,AL$1,RevReqDetR!$AR$11:$AR$311)</f>
        <v>68634654.239999995</v>
      </c>
      <c r="AM31" s="13">
        <f>SUMIF(RevReqDetR!$B$11:$B$311,AM$1,RevReqDetR!$AR$11:$AR$311)</f>
        <v>68212121.019999996</v>
      </c>
      <c r="AN31" s="13">
        <f>SUMIF(RevReqDetR!$B$11:$B$311,AN$1,RevReqDetR!$AR$11:$AR$311)</f>
        <v>68104209.769999996</v>
      </c>
      <c r="AO31" s="13">
        <f>SUMIF(RevReqDetR!$B$11:$B$311,AO$1,RevReqDetR!$AR$11:$AR$311)</f>
        <v>68104209.769999996</v>
      </c>
      <c r="AP31" s="13">
        <f>SUMIF(RevReqDetR!$B$11:$B$311,AP$1,RevReqDetR!$AR$11:$AR$311)</f>
        <v>68104209.769999996</v>
      </c>
      <c r="AQ31" s="13">
        <f>SUMIF(RevReqDetR!$B$11:$B$311,AQ$1,RevReqDetR!$AR$11:$AR$311)</f>
        <v>68104209.769999996</v>
      </c>
      <c r="AR31" s="13">
        <f>SUMIF(RevReqDetR!$B$11:$B$311,AR$1,RevReqDetR!$AR$11:$AR$311)</f>
        <v>68104209.769999996</v>
      </c>
      <c r="AS31" s="13">
        <f>SUMIF(RevReqDetR!$B$11:$B$311,AS$1,RevReqDetR!$AR$11:$AR$311)</f>
        <v>68104209.769999996</v>
      </c>
      <c r="AT31" s="13">
        <f>SUMIF(RevReqDetR!$B$11:$B$311,AT$1,RevReqDetR!$AR$11:$AR$311)</f>
        <v>67542492.159999996</v>
      </c>
      <c r="AU31" s="13">
        <f>SUMIF(RevReqDetR!$B$11:$B$311,AU$1,RevReqDetR!$AR$11:$AR$311)</f>
        <v>66762069.609999999</v>
      </c>
      <c r="AV31" s="13">
        <f>SUMIF(RevReqDetR!$B$11:$B$311,AV$1,RevReqDetR!$AR$11:$AR$311)</f>
        <v>65981398.530000001</v>
      </c>
      <c r="AW31" s="13">
        <f>SUMIF(RevReqDetR!$B$11:$B$311,AW$1,RevReqDetR!$AR$11:$AR$311)</f>
        <v>65269825.100000001</v>
      </c>
      <c r="AX31" s="13">
        <f>SUMIF(RevReqDetR!$B$11:$B$311,AX$1,RevReqDetR!$AR$11:$AR$311)</f>
        <v>64587804.780000001</v>
      </c>
      <c r="AY31" s="13">
        <f>SUMIF(RevReqDetR!$B$11:$B$311,AY$1,RevReqDetR!$AR$11:$AR$311)</f>
        <v>63919791.310000002</v>
      </c>
      <c r="AZ31" s="13">
        <f>SUMIF(RevReqDetR!$B$11:$B$311,AZ$1,RevReqDetR!$AR$11:$AR$311)</f>
        <v>63651137.890000001</v>
      </c>
      <c r="BA31" s="13">
        <f>SUMIF(RevReqDetR!$B$11:$B$311,BA$1,RevReqDetR!$AR$11:$AR$311)</f>
        <v>63542118.189999998</v>
      </c>
      <c r="BB31" s="13">
        <f>SUMIF(RevReqDetR!$B$11:$B$311,BB$1,RevReqDetR!$AR$11:$AR$311)</f>
        <v>63542118.189999998</v>
      </c>
      <c r="BC31" s="13">
        <f>SUMIF(RevReqDetR!$B$11:$B$311,BC$1,RevReqDetR!$AR$11:$AR$311)</f>
        <v>63542118.189999998</v>
      </c>
      <c r="BD31" s="13">
        <f>SUMIF(RevReqDetR!$B$11:$B$311,BD$1,RevReqDetR!$AR$11:$AR$311)</f>
        <v>63542118.189999998</v>
      </c>
      <c r="BE31" s="13">
        <f>SUMIF(RevReqDetR!$B$11:$B$311,BE$1,RevReqDetR!$AR$11:$AR$311)</f>
        <v>63315322.469999976</v>
      </c>
      <c r="BF31" s="13">
        <f>SUMIF(RevReqDetR!$B$11:$B$311,BF$1,RevReqDetR!$AR$11:$AR$311)</f>
        <v>63215208.149999991</v>
      </c>
      <c r="BG31" s="13">
        <f>SUMIF(RevReqDetR!$B$11:$B$311,BG$1,RevReqDetR!$AR$11:$AR$311)</f>
        <v>62897370.959999979</v>
      </c>
      <c r="BH31" s="13">
        <f>SUMIF(RevReqDetR!$B$11:$B$311,BH$1,RevReqDetR!$AR$11:$AR$311)</f>
        <v>62125423.760000013</v>
      </c>
      <c r="BI31" s="13">
        <f>SUMIF(RevReqDetR!$B$11:$B$311,BI$1,RevReqDetR!$AR$11:$AR$311)</f>
        <v>61332904.739999995</v>
      </c>
      <c r="BJ31" s="13">
        <f>SUMIF(RevReqDetR!$B$11:$B$311,BJ$1,RevReqDetR!$AR$11:$AR$311)</f>
        <v>60542299.579999983</v>
      </c>
      <c r="BK31" s="13">
        <f>SUMIF(RevReqDetR!$B$11:$B$311,BK$1,RevReqDetR!$AR$11:$AR$311)</f>
        <v>59852911.250000007</v>
      </c>
      <c r="BL31" s="13">
        <f>SUMIF(RevReqDetR!$B$11:$B$311,BL$1,RevReqDetR!$AR$11:$AR$311)</f>
        <v>59334543.789999999</v>
      </c>
      <c r="BM31" s="13">
        <f>SUMIF(RevReqDetR!$B$11:$B$311,BM$1,RevReqDetR!$AR$11:$AR$311)</f>
        <v>59014722.940000013</v>
      </c>
      <c r="BN31" s="13">
        <f>SUMIF(RevReqDetR!$B$11:$B$311,BN$1,RevReqDetR!$AR$11:$AR$311)</f>
        <v>58967907.270000003</v>
      </c>
      <c r="BO31" s="13">
        <f>SUMIF(RevReqDetR!$B$11:$B$311,BO$1,RevReqDetR!$AR$11:$AR$311)</f>
        <v>58942971.810000002</v>
      </c>
      <c r="BP31" s="13">
        <f>SUMIF(RevReqDetR!$B$11:$B$311,BP$1,RevReqDetR!$AR$11:$AR$311)</f>
        <v>58883059.24000001</v>
      </c>
      <c r="BQ31" s="13">
        <f>SUMIF(RevReqDetR!$B$11:$B$311,BQ$1,RevReqDetR!$AR$11:$AR$311)</f>
        <v>58730018.199999996</v>
      </c>
      <c r="BR31" s="13">
        <f>SUMIF(RevReqDetR!$B$11:$B$311,BR$1,RevReqDetR!$AR$11:$AR$311)</f>
        <v>58323024.23999998</v>
      </c>
      <c r="BS31" s="13">
        <f>SUMIF(RevReqDetR!$B$11:$B$311,BS$1,RevReqDetR!$AR$11:$AR$311)</f>
        <v>57698327.830000006</v>
      </c>
      <c r="BT31" s="13">
        <f>SUMIF(RevReqDetR!$B$11:$B$311,BT$1,RevReqDetR!$AR$11:$AR$311)</f>
        <v>56840134.949999988</v>
      </c>
      <c r="BU31" s="13">
        <f>SUMIF(RevReqDetR!$B$11:$B$311,BU$1,RevReqDetR!$AR$11:$AR$311)</f>
        <v>56000792.210000016</v>
      </c>
      <c r="BV31" s="13">
        <f>SUMIF(RevReqDetR!$B$11:$B$311,BV$1,RevReqDetR!$AR$11:$AR$311)</f>
        <v>55168966.480000012</v>
      </c>
      <c r="BW31" s="13">
        <f>SUMIF(RevReqDetR!$B$11:$B$311,BW$1,RevReqDetR!$AR$11:$AR$311)</f>
        <v>54429407.589999996</v>
      </c>
      <c r="BX31" s="13">
        <f>SUMIF(RevReqDetR!$B$11:$B$311,BX$1,RevReqDetR!$AR$11:$AR$311)</f>
        <v>53867386.350000001</v>
      </c>
      <c r="BY31" s="13">
        <f>SUMIF(RevReqDetR!$B$11:$B$311,BY$1,RevReqDetR!$AR$11:$AR$311)</f>
        <v>53508918.169999987</v>
      </c>
      <c r="BZ31" s="13">
        <f>SUMIF(RevReqDetR!$B$11:$B$311,BZ$1,RevReqDetR!$AR$11:$AR$311)</f>
        <v>53431167.849999994</v>
      </c>
      <c r="CA31" s="13">
        <f>SUMIF(RevReqDetR!$B$11:$B$311,CA$1,RevReqDetR!$AR$11:$AR$311)</f>
        <v>53392200.139999986</v>
      </c>
      <c r="CB31" s="13">
        <f>SUMIF(RevReqDetR!$B$11:$B$311,CB$1,RevReqDetR!$AR$11:$AR$311)</f>
        <v>53288030.36999999</v>
      </c>
      <c r="CC31" s="13">
        <f>SUMIF(RevReqDetR!$B$11:$B$311,CC$1,RevReqDetR!$AR$11:$AR$311)</f>
        <v>53089613.659999996</v>
      </c>
      <c r="CD31" s="13">
        <f>SUMIF(RevReqDetR!$B$11:$B$311,CD$1,RevReqDetR!$AR$11:$AR$311)</f>
        <v>52594835.759999983</v>
      </c>
      <c r="CE31" s="13">
        <f>SUMIF(RevReqDetR!$B$11:$B$311,CE$1,RevReqDetR!$AR$11:$AR$311)</f>
        <v>51920280.820000023</v>
      </c>
      <c r="CF31" s="13">
        <f>SUMIF(RevReqDetR!$B$11:$B$311,CF$1,RevReqDetR!$AR$11:$AR$311)</f>
        <v>51017120.960000001</v>
      </c>
      <c r="CG31" s="13">
        <f>SUMIF(RevReqDetR!$B$11:$B$311,CG$1,RevReqDetR!$AR$11:$AR$311)</f>
        <v>50136115.109999999</v>
      </c>
      <c r="CH31" s="13">
        <f>SUMIF(RevReqDetR!$B$11:$B$311,CH$1,RevReqDetR!$AR$11:$AR$311)</f>
        <v>49259868.63000001</v>
      </c>
      <c r="CI31" s="13">
        <f>SUMIF(RevReqDetR!$B$11:$B$311,CI$1,RevReqDetR!$AR$11:$AR$311)</f>
        <v>48476208.840000018</v>
      </c>
      <c r="CJ31" s="13">
        <f>SUMIF(RevReqDetR!$B$11:$B$311,CJ$1,RevReqDetR!$AR$11:$AR$311)</f>
        <v>47871122.210000001</v>
      </c>
      <c r="CK31" s="13">
        <f>SUMIF(RevReqDetR!$B$11:$B$311,CK$1,RevReqDetR!$AR$11:$AR$311)</f>
        <v>47460669.510000005</v>
      </c>
      <c r="CL31" s="13">
        <f>SUMIF(RevReqDetR!$B$11:$B$311,CL$1,RevReqDetR!$AR$11:$AR$311)</f>
        <v>47350529.5</v>
      </c>
      <c r="CM31" s="13">
        <f>SUMIF(RevReqDetR!$B$11:$B$311,CM$1,RevReqDetR!$AR$11:$AR$311)</f>
        <v>47280144.860000014</v>
      </c>
      <c r="CN31" s="13">
        <f>SUMIF(RevReqDetR!$B$11:$B$311,CN$1,RevReqDetR!$AR$11:$AR$311)</f>
        <v>47134963.110000014</v>
      </c>
      <c r="CO31" s="13">
        <f>SUMIF(RevReqDetR!$B$11:$B$311,CO$1,RevReqDetR!$AR$11:$AR$311)</f>
        <v>46879676.820000015</v>
      </c>
      <c r="CP31" s="13">
        <f>SUMIF(RevReqDetR!$B$11:$B$311,CP$1,RevReqDetR!$AR$11:$AR$311)</f>
        <v>46299849.209999993</v>
      </c>
      <c r="CQ31" s="13">
        <f>SUMIF(RevReqDetR!$B$11:$B$311,CQ$1,RevReqDetR!$AR$11:$AR$311)</f>
        <v>45580551.269999988</v>
      </c>
      <c r="CR31" s="13">
        <f>SUMIF(RevReqDetR!$B$11:$B$311,CR$1,RevReqDetR!$AR$11:$AR$311)</f>
        <v>44630891.609999992</v>
      </c>
      <c r="CS31" s="13">
        <f>SUMIF(RevReqDetR!$B$11:$B$311,CS$1,RevReqDetR!$AR$11:$AR$311)</f>
        <v>43701695.330000006</v>
      </c>
      <c r="CT31" s="13">
        <f>SUMIF(RevReqDetR!$B$11:$B$311,CT$1,RevReqDetR!$AR$11:$AR$311)</f>
        <v>42777205.920000009</v>
      </c>
      <c r="CU31" s="13">
        <f>SUMIF(RevReqDetR!$B$11:$B$311,CU$1,RevReqDetR!$AR$11:$AR$311)</f>
        <v>41952483.799999997</v>
      </c>
      <c r="CV31" s="13">
        <f>SUMIF(RevReqDetR!$B$11:$B$311,CV$1,RevReqDetR!$AR$11:$AR$311)</f>
        <v>41294543.230000004</v>
      </c>
      <c r="CW31" s="13">
        <f>SUMIF(RevReqDetR!$B$11:$B$311,CW$1,RevReqDetR!$AR$11:$AR$311)</f>
        <v>40837439.029999994</v>
      </c>
      <c r="CX31" s="13">
        <f>SUMIF(RevReqDetR!$B$11:$B$311,CX$1,RevReqDetR!$AR$11:$AR$311)</f>
        <v>40681424.780000001</v>
      </c>
      <c r="CY31" s="13">
        <f>SUMIF(RevReqDetR!$B$11:$B$311,CY$1,RevReqDetR!$AR$11:$AR$311)</f>
        <v>40576004.460000001</v>
      </c>
      <c r="CZ31" s="13">
        <f>SUMIF(RevReqDetR!$B$11:$B$311,CZ$1,RevReqDetR!$AR$11:$AR$311)</f>
        <v>40381930.390000001</v>
      </c>
      <c r="DA31" s="13">
        <f>SUMIF(RevReqDetR!$B$11:$B$311,DA$1,RevReqDetR!$AR$11:$AR$311)</f>
        <v>40046344.380000003</v>
      </c>
      <c r="DB31" s="13">
        <f>SUMIF(RevReqDetR!$B$11:$B$311,DB$1,RevReqDetR!$AR$11:$AR$311)</f>
        <v>39408782.440000013</v>
      </c>
      <c r="DC31" s="13">
        <f>SUMIF(RevReqDetR!$B$11:$B$311,DC$1,RevReqDetR!$AR$11:$AR$311)</f>
        <v>38642972.559999995</v>
      </c>
      <c r="DD31" s="13">
        <f>SUMIF(RevReqDetR!$B$11:$B$311,DD$1,RevReqDetR!$AR$11:$AR$311)</f>
        <v>37653416.480000012</v>
      </c>
      <c r="DE31" s="13">
        <f>SUMIF(RevReqDetR!$B$11:$B$311,DE$1,RevReqDetR!$AR$11:$AR$311)</f>
        <v>36686016.82</v>
      </c>
      <c r="DF31" s="13">
        <f>SUMIF(RevReqDetR!$B$11:$B$311,DF$1,RevReqDetR!$AR$11:$AR$311)</f>
        <v>35730589.069999993</v>
      </c>
      <c r="DG31" s="13">
        <f>SUMIF(RevReqDetR!$B$11:$B$311,DG$1,RevReqDetR!$AR$11:$AR$311)</f>
        <v>34868937.979999997</v>
      </c>
      <c r="DH31" s="13">
        <f>SUMIF(RevReqDetR!$B$11:$B$311,DH$1,RevReqDetR!$AR$11:$AR$311)</f>
        <v>34180969.679999992</v>
      </c>
      <c r="DI31" s="13">
        <f>SUMIF(RevReqDetR!$B$11:$B$311,DI$1,RevReqDetR!$AR$11:$AR$311)</f>
        <v>33684069.50999999</v>
      </c>
      <c r="DJ31" s="13">
        <f>SUMIF(RevReqDetR!$B$11:$B$311,DJ$1,RevReqDetR!$AR$11:$AR$311)</f>
        <v>33480303.509999994</v>
      </c>
      <c r="DK31" s="13">
        <f>SUMIF(RevReqDetR!$B$11:$B$311,DK$1,RevReqDetR!$AR$11:$AR$311)</f>
        <v>33335827.280000001</v>
      </c>
      <c r="DL31" s="13">
        <f>SUMIF(RevReqDetR!$B$11:$B$311,DL$1,RevReqDetR!$AR$11:$AR$311)</f>
        <v>33086614.989999998</v>
      </c>
      <c r="DM31" s="13">
        <f>SUMIF(RevReqDetR!$B$11:$B$311,DM$1,RevReqDetR!$AR$11:$AR$311)</f>
        <v>32705921.910000019</v>
      </c>
      <c r="DN31" s="13">
        <f>SUMIF(RevReqDetR!$B$11:$B$311,DN$1,RevReqDetR!$AR$11:$AR$311)</f>
        <v>32032860.989999983</v>
      </c>
      <c r="DO31" s="13">
        <f>SUMIF(RevReqDetR!$B$11:$B$311,DO$1,RevReqDetR!$AR$11:$AR$311)</f>
        <v>31234524.730000012</v>
      </c>
      <c r="DP31" s="13">
        <f>SUMIF(RevReqDetR!$B$11:$B$311,DP$1,RevReqDetR!$AR$11:$AR$311)</f>
        <v>30213822.730000004</v>
      </c>
      <c r="DQ31" s="13">
        <f>SUMIF(RevReqDetR!$B$11:$B$311,DQ$1,RevReqDetR!$AR$11:$AR$311)</f>
        <v>29213963.479999997</v>
      </c>
      <c r="DR31" s="13">
        <f>SUMIF(RevReqDetR!$B$11:$B$311,DR$1,RevReqDetR!$AR$11:$AR$311)</f>
        <v>28216333.010000009</v>
      </c>
      <c r="DS31" s="13">
        <f>SUMIF(RevReqDetR!$B$11:$B$311,DS$1,RevReqDetR!$AR$11:$AR$311)</f>
        <v>27310687.870000005</v>
      </c>
      <c r="DT31" s="13">
        <f>SUMIF(RevReqDetR!$B$11:$B$311,DT$1,RevReqDetR!$AR$11:$AR$311)</f>
        <v>26569876.729999989</v>
      </c>
      <c r="DU31" s="13">
        <f>SUMIF(RevReqDetR!$B$11:$B$311,DU$1,RevReqDetR!$AR$11:$AR$311)</f>
        <v>26020925.960000008</v>
      </c>
      <c r="DV31" s="13">
        <f>SUMIF(RevReqDetR!$B$11:$B$311,DV$1,RevReqDetR!$AR$11:$AR$311)</f>
        <v>25766109.40000001</v>
      </c>
      <c r="DW31" s="13">
        <f>SUMIF(RevReqDetR!$B$11:$B$311,DW$1,RevReqDetR!$AR$11:$AR$311)</f>
        <v>25565494.73</v>
      </c>
      <c r="DX31" s="13">
        <f>SUMIF(RevReqDetR!$B$11:$B$311,DX$1,RevReqDetR!$AR$11:$AR$311)</f>
        <v>25260931.349999998</v>
      </c>
      <c r="DY31" s="13">
        <f>SUMIF(RevReqDetR!$B$11:$B$311,DY$1,RevReqDetR!$AR$11:$AR$311)</f>
        <v>24834937.800000001</v>
      </c>
      <c r="DZ31" s="13">
        <f>SUMIF(RevReqDetR!$B$11:$B$311,DZ$1,RevReqDetR!$AR$11:$AR$311)</f>
        <v>24135078.420000009</v>
      </c>
      <c r="EA31" s="13">
        <f>SUMIF(RevReqDetR!$B$11:$B$311,EA$1,RevReqDetR!$AR$11:$AR$311)</f>
        <v>23319286.160000004</v>
      </c>
      <c r="EB31" s="13">
        <f>SUMIF(RevReqDetR!$B$11:$B$311,EB$1,RevReqDetR!$AR$11:$AR$311)</f>
        <v>22301073.170000002</v>
      </c>
      <c r="EC31" s="13">
        <f>SUMIF(RevReqDetR!$B$11:$B$311,EC$1,RevReqDetR!$AR$11:$AR$311)</f>
        <v>21316960.509999998</v>
      </c>
      <c r="ED31" s="13">
        <f>SUMIF(RevReqDetR!$B$11:$B$311,ED$1,RevReqDetR!$AR$11:$AR$311)</f>
        <v>20342929.079999998</v>
      </c>
      <c r="EE31" s="13">
        <f>SUMIF(RevReqDetR!$B$11:$B$311,EE$1,RevReqDetR!$AR$11:$AR$311)</f>
        <v>19451116.980000008</v>
      </c>
      <c r="EF31" s="13">
        <f>SUMIF(RevReqDetR!$B$11:$B$311,EF$1,RevReqDetR!$AR$11:$AR$311)</f>
        <v>18724215.240000002</v>
      </c>
      <c r="EG31" s="13">
        <f>SUMIF(RevReqDetR!$B$11:$B$311,EG$1,RevReqDetR!$AR$11:$AR$311)</f>
        <v>18186261.940000001</v>
      </c>
      <c r="EH31" s="13">
        <f>SUMIF(RevReqDetR!$B$11:$B$311,EH$1,RevReqDetR!$AR$11:$AR$311)</f>
        <v>17915935.870000001</v>
      </c>
      <c r="EI31" s="13">
        <f>SUMIF(RevReqDetR!$B$11:$B$311,EI$1,RevReqDetR!$AR$11:$AR$311)</f>
        <v>17699432.929999996</v>
      </c>
      <c r="EJ31" s="13">
        <f>SUMIF(RevReqDetR!$B$11:$B$311,EJ$1,RevReqDetR!$AR$11:$AR$311)</f>
        <v>17388143.98</v>
      </c>
      <c r="EK31" s="13">
        <f>SUMIF(RevReqDetR!$B$11:$B$311,EK$1,RevReqDetR!$AR$11:$AR$311)</f>
        <v>16965256.109999999</v>
      </c>
      <c r="EL31" s="13">
        <f>SUMIF(RevReqDetR!$B$11:$B$311,EL$1,RevReqDetR!$AR$11:$AR$311)</f>
        <v>16301366.91</v>
      </c>
      <c r="EM31" s="13">
        <f>SUMIF(RevReqDetR!$B$11:$B$311,EM$1,RevReqDetR!$AR$11:$AR$311)</f>
        <v>15557312.350000001</v>
      </c>
      <c r="EN31" s="13">
        <f>SUMIF(RevReqDetR!$B$11:$B$311,EN$1,RevReqDetR!$AR$11:$AR$311)</f>
        <v>14651470.320000002</v>
      </c>
      <c r="EO31" s="13">
        <f>SUMIF(RevReqDetR!$B$11:$B$311,EO$1,RevReqDetR!$AR$11:$AR$311)</f>
        <v>13761541.119999999</v>
      </c>
      <c r="EP31" s="13">
        <f>SUMIF(RevReqDetR!$B$11:$B$311,EP$1,RevReqDetR!$AR$11:$AR$311)</f>
        <v>12996326.629999999</v>
      </c>
      <c r="EQ31" s="13">
        <f>SUMIF(RevReqDetR!$B$11:$B$311,EQ$1,RevReqDetR!$AR$11:$AR$311)</f>
        <v>12375482.529999999</v>
      </c>
      <c r="ER31" s="13">
        <f>SUMIF(RevReqDetR!$B$11:$B$311,ER$1,RevReqDetR!$AR$11:$AR$311)</f>
        <v>11909059.360000001</v>
      </c>
      <c r="ES31" s="13">
        <f>SUMIF(RevReqDetR!$B$11:$B$311,ES$1,RevReqDetR!$AR$11:$AR$311)</f>
        <v>11553795.290000001</v>
      </c>
      <c r="ET31" s="13">
        <f>SUMIF(RevReqDetR!$B$11:$B$311,ET$1,RevReqDetR!$AR$11:$AR$311)</f>
        <v>11374813.790000003</v>
      </c>
      <c r="EU31" s="13">
        <f>SUMIF(RevReqDetR!$B$11:$B$311,EU$1,RevReqDetR!$AR$11:$AR$311)</f>
        <v>11227243.189999999</v>
      </c>
      <c r="EV31" s="13">
        <f>SUMIF(RevReqDetR!$B$11:$B$311,EV$1,RevReqDetR!$AR$11:$AR$311)</f>
        <v>11021013.370000001</v>
      </c>
      <c r="EW31" s="13">
        <f>SUMIF(RevReqDetR!$B$11:$B$311,EW$1,RevReqDetR!$AR$11:$AR$311)</f>
        <v>10743860.1</v>
      </c>
      <c r="EX31" s="13">
        <f>SUMIF(RevReqDetR!$B$11:$B$311,EX$1,RevReqDetR!$AR$11:$AR$311)</f>
        <v>10304110.039999999</v>
      </c>
      <c r="EY31" s="13">
        <f>SUMIF(RevReqDetR!$B$11:$B$311,EY$1,RevReqDetR!$AR$11:$AR$311)</f>
        <v>9806137.8300000019</v>
      </c>
      <c r="EZ31" s="13">
        <f>SUMIF(RevReqDetR!$B$11:$B$311,EZ$1,RevReqDetR!$AR$11:$AR$311)</f>
        <v>9252218.5199999996</v>
      </c>
      <c r="FA31" s="13">
        <f>SUMIF(RevReqDetR!$B$11:$B$311,FA$1,RevReqDetR!$AR$11:$AR$311)</f>
        <v>8726672.5300000012</v>
      </c>
      <c r="FB31" s="13">
        <f>SUMIF(RevReqDetR!$B$11:$B$311,FB$1,RevReqDetR!$AR$11:$AR$311)</f>
        <v>8209486.4500000002</v>
      </c>
      <c r="FC31" s="13">
        <f>SUMIF(RevReqDetR!$B$11:$B$311,FC$1,RevReqDetR!$AR$11:$AR$311)</f>
        <v>7747827.8499999996</v>
      </c>
      <c r="FD31" s="13">
        <f>SUMIF(RevReqDetR!$B$11:$B$311,FD$1,RevReqDetR!$AR$11:$AR$311)</f>
        <v>7360234.5599999996</v>
      </c>
      <c r="FE31" s="13">
        <f>SUMIF(RevReqDetR!$B$11:$B$311,FE$1,RevReqDetR!$AR$11:$AR$311)</f>
        <v>7055027.8200000003</v>
      </c>
      <c r="FF31" s="13">
        <f>SUMIF(RevReqDetR!$B$11:$B$311,FF$1,RevReqDetR!$AR$11:$AR$311)</f>
        <v>6885695.3699999992</v>
      </c>
      <c r="FG31" s="13">
        <f>SUMIF(RevReqDetR!$B$11:$B$311,FG$1,RevReqDetR!$AR$11:$AR$311)</f>
        <v>6740445.2000000011</v>
      </c>
      <c r="FH31" s="13">
        <f>SUMIF(RevReqDetR!$B$11:$B$311,FH$1,RevReqDetR!$AR$11:$AR$311)</f>
        <v>6545400.2599999998</v>
      </c>
      <c r="FI31" s="13">
        <f>SUMIF(RevReqDetR!$B$11:$B$311,FI$1,RevReqDetR!$AR$11:$AR$311)</f>
        <v>6290546.0899999999</v>
      </c>
      <c r="FJ31" s="13">
        <f>SUMIF(RevReqDetR!$B$11:$B$311,FJ$1,RevReqDetR!$AR$11:$AR$311)</f>
        <v>5912735.8499999996</v>
      </c>
      <c r="FK31" s="13">
        <f>SUMIF(RevReqDetR!$B$11:$B$311,FK$1,RevReqDetR!$AR$11:$AR$311)</f>
        <v>5479652.75</v>
      </c>
      <c r="FL31" s="13">
        <f>SUMIF(RevReqDetR!$B$11:$B$311,FL$1,RevReqDetR!$AR$11:$AR$311)</f>
        <v>4947560.0100000007</v>
      </c>
      <c r="FM31" s="13">
        <f>SUMIF(RevReqDetR!$B$11:$B$311,FM$1,RevReqDetR!$AR$11:$AR$311)</f>
        <v>4428457.6300000008</v>
      </c>
      <c r="FN31" s="13">
        <f>SUMIF(RevReqDetR!$B$11:$B$311,FN$1,RevReqDetR!$AR$11:$AR$311)</f>
        <v>3924188.8699999996</v>
      </c>
      <c r="FO31" s="13">
        <f>SUMIF(RevReqDetR!$B$11:$B$311,FO$1,RevReqDetR!$AR$11:$AR$311)</f>
        <v>3513169.93</v>
      </c>
      <c r="FP31" s="13">
        <f>SUMIF(RevReqDetR!$B$11:$B$311,FP$1,RevReqDetR!$AR$11:$AR$311)</f>
        <v>3168070.9299999997</v>
      </c>
      <c r="FQ31" s="13">
        <f>SUMIF(RevReqDetR!$B$11:$B$311,FQ$1,RevReqDetR!$AR$11:$AR$311)</f>
        <v>2894826.88</v>
      </c>
      <c r="FR31" s="13">
        <f>SUMIF(RevReqDetR!$B$11:$B$311,FR$1,RevReqDetR!$AR$11:$AR$311)</f>
        <v>2732103.06</v>
      </c>
      <c r="FS31" s="13">
        <f>SUMIF(RevReqDetR!$B$11:$B$311,FS$1,RevReqDetR!$AR$11:$AR$311)</f>
        <v>2591147.69</v>
      </c>
      <c r="FT31" s="13">
        <f>SUMIF(RevReqDetR!$B$11:$B$311,FT$1,RevReqDetR!$AR$11:$AR$311)</f>
        <v>2408987.33</v>
      </c>
      <c r="FU31" s="13">
        <f>SUMIF(RevReqDetR!$B$11:$B$311,FU$1,RevReqDetR!$AR$11:$AR$311)</f>
        <v>2177408.35</v>
      </c>
      <c r="FV31" s="13">
        <f>SUMIF(RevReqDetR!$B$11:$B$311,FV$1,RevReqDetR!$AR$11:$AR$311)</f>
        <v>1838942.44</v>
      </c>
      <c r="FW31" s="13">
        <f>SUMIF(RevReqDetR!$B$11:$B$311,FW$1,RevReqDetR!$AR$11:$AR$311)</f>
        <v>1450317.9300000002</v>
      </c>
      <c r="FX31" s="13">
        <f>SUMIF(RevReqDetR!$B$11:$B$311,FX$1,RevReqDetR!$AR$11:$AR$311)</f>
        <v>1036366.0600000002</v>
      </c>
      <c r="FY31" s="13">
        <f>SUMIF(RevReqDetR!$B$11:$B$311,FY$1,RevReqDetR!$AR$11:$AR$311)</f>
        <v>704339.24</v>
      </c>
      <c r="FZ31" s="13">
        <f>SUMIF(RevReqDetR!$B$11:$B$311,FZ$1,RevReqDetR!$AR$11:$AR$311)</f>
        <v>623698.72</v>
      </c>
      <c r="GA31" s="13">
        <f>SUMIF(RevReqDetR!$B$11:$B$311,GA$1,RevReqDetR!$AR$11:$AR$311)</f>
        <v>549198.1</v>
      </c>
      <c r="GB31" s="13">
        <f>SUMIF(RevReqDetR!$B$11:$B$311,GB$1,RevReqDetR!$AR$11:$AR$311)</f>
        <v>484932.74</v>
      </c>
      <c r="GC31" s="13">
        <f>SUMIF(RevReqDetR!$B$11:$B$311,GC$1,RevReqDetR!$AR$11:$AR$311)</f>
        <v>432422.40000000002</v>
      </c>
      <c r="GD31" s="13">
        <f>SUMIF(RevReqDetR!$B$11:$B$311,GD$1,RevReqDetR!$AR$11:$AR$311)</f>
        <v>88558.47</v>
      </c>
      <c r="GE31" s="13">
        <f>SUMIF(RevReqDetR!$B$11:$B$311,GE$1,RevReqDetR!$AR$11:$AR$311)</f>
        <v>74653.37</v>
      </c>
      <c r="GF31" s="13">
        <f>SUMIF(RevReqDetR!$B$11:$B$311,GF$1,RevReqDetR!$AR$11:$AR$311)</f>
        <v>57294.53</v>
      </c>
      <c r="GG31" s="13">
        <f>SUMIF(RevReqDetR!$B$11:$B$311,GG$1,RevReqDetR!$AR$11:$AR$311)</f>
        <v>33599.979999999996</v>
      </c>
      <c r="GH31" s="13">
        <f>SUMIF(RevReqDetR!$B$11:$B$311,GH$1,RevReqDetR!$AR$11:$AR$311)</f>
        <v>1325</v>
      </c>
      <c r="GI31" s="13">
        <f>SUMIF(RevReqDetR!$B$11:$B$311,GI$1,RevReqDetR!$AR$11:$AR$311)</f>
        <v>0</v>
      </c>
      <c r="GJ31" s="13">
        <f>SUMIF(RevReqDetR!$B$11:$B$311,GJ$1,RevReqDetR!$AR$11:$AR$311)</f>
        <v>0</v>
      </c>
      <c r="GK31" s="13">
        <f>SUMIF(RevReqDetR!$B$11:$B$311,GK$1,RevReqDetR!$AR$11:$AR$311)</f>
        <v>0</v>
      </c>
      <c r="GL31" s="13">
        <f>SUMIF(RevReqDetR!$B$11:$B$311,GL$1,RevReqDetR!$AR$11:$AR$311)</f>
        <v>0</v>
      </c>
      <c r="GM31" s="13">
        <f>SUMIF(RevReqDetR!$B$11:$B$311,GM$1,RevReqDetR!$AR$11:$AR$311)</f>
        <v>0</v>
      </c>
      <c r="GN31" s="13">
        <f>SUMIF(RevReqDetR!$B$11:$B$311,GN$1,RevReqDetR!$AR$11:$AR$311)</f>
        <v>0</v>
      </c>
      <c r="GO31" s="13">
        <f>SUMIF(RevReqDetR!$B$11:$B$311,GO$1,RevReqDetR!$AR$11:$AR$311)</f>
        <v>0</v>
      </c>
      <c r="GP31" s="13">
        <f>SUMIF(RevReqDetR!$B$11:$B$311,GP$1,RevReqDetR!$AR$11:$AR$311)</f>
        <v>0</v>
      </c>
      <c r="GQ31" s="13">
        <f>SUMIF(RevReqDetR!$B$11:$B$311,GQ$1,RevReqDetR!$AR$11:$AR$311)</f>
        <v>0</v>
      </c>
      <c r="GR31" s="13">
        <f>SUMIF(RevReqDetR!$B$11:$B$311,GR$1,RevReqDetR!$AR$11:$AR$311)</f>
        <v>0</v>
      </c>
      <c r="GS31" s="13">
        <f>SUMIF(RevReqDetR!$B$11:$B$311,GS$1,RevReqDetR!$AR$11:$AR$311)</f>
        <v>0</v>
      </c>
      <c r="GT31" s="13">
        <f>SUMIF(RevReqDetR!$B$11:$B$311,GT$1,RevReqDetR!$AR$11:$AR$311)</f>
        <v>0</v>
      </c>
      <c r="GU31" s="13">
        <f>SUMIF(RevReqDetR!$B$11:$B$311,GU$1,RevReqDetR!$AR$11:$AR$311)</f>
        <v>0</v>
      </c>
      <c r="GV31" s="13">
        <f>SUMIF(RevReqDetR!$B$11:$B$311,GV$1,RevReqDetR!$AR$11:$AR$311)</f>
        <v>0</v>
      </c>
      <c r="GW31" s="13">
        <f>SUMIF(RevReqDetR!$B$11:$B$311,GW$1,RevReqDetR!$AR$11:$AR$311)</f>
        <v>0</v>
      </c>
      <c r="GX31" s="13">
        <f>SUMIF(RevReqDetR!$B$11:$B$311,GX$1,RevReqDetR!$AR$11:$AR$311)</f>
        <v>0</v>
      </c>
      <c r="GY31" s="13">
        <f>SUMIF(RevReqDetR!$B$11:$B$311,GY$1,RevReqDetR!$AR$11:$AR$311)</f>
        <v>0</v>
      </c>
      <c r="GZ31" s="13">
        <f>SUMIF(RevReqDetR!$B$11:$B$311,GZ$1,RevReqDetR!$AR$11:$AR$311)</f>
        <v>0</v>
      </c>
      <c r="HA31" s="13">
        <f>SUMIF(RevReqDetR!$B$11:$B$311,HA$1,RevReqDetR!$AR$11:$AR$311)</f>
        <v>0</v>
      </c>
      <c r="HB31" s="13">
        <f>SUMIF(RevReqDetR!$B$11:$B$311,HB$1,RevReqDetR!$AR$11:$AR$311)</f>
        <v>0</v>
      </c>
      <c r="HC31" s="13">
        <f>SUMIF(RevReqDetR!$B$11:$B$311,HC$1,RevReqDetR!$AR$11:$AR$311)</f>
        <v>0</v>
      </c>
      <c r="HD31" s="13">
        <f>SUMIF(RevReqDetR!$B$11:$B$311,HD$1,RevReqDetR!$AR$11:$AR$311)</f>
        <v>0</v>
      </c>
      <c r="HE31" s="13">
        <f>SUMIF(RevReqDetR!$B$11:$B$311,HE$1,RevReqDetR!$AR$11:$AR$311)</f>
        <v>0</v>
      </c>
      <c r="HF31" s="13">
        <f>SUMIF(RevReqDetR!$B$11:$B$311,HF$1,RevReqDetR!$AR$11:$AR$311)</f>
        <v>0</v>
      </c>
      <c r="HG31" s="13">
        <f>SUMIF(RevReqDetR!$B$11:$B$311,HG$1,RevReqDetR!$AR$11:$AR$311)</f>
        <v>0</v>
      </c>
      <c r="HH31" s="13">
        <f>SUMIF(RevReqDetR!$B$11:$B$311,HH$1,RevReqDetR!$AR$11:$AR$311)</f>
        <v>0</v>
      </c>
      <c r="HI31" s="13">
        <f>SUMIF(RevReqDetR!$B$11:$B$311,HI$1,RevReqDetR!$AR$11:$AR$311)</f>
        <v>0</v>
      </c>
      <c r="HJ31" s="13">
        <f>SUMIF(RevReqDetR!$B$11:$B$311,HJ$1,RevReqDetR!$AR$11:$AR$311)</f>
        <v>0</v>
      </c>
      <c r="HK31" s="13">
        <f>SUMIF(RevReqDetR!$B$11:$B$311,HK$1,RevReqDetR!$AR$11:$AR$311)</f>
        <v>0</v>
      </c>
      <c r="HL31" s="13">
        <f>SUMIF(RevReqDetR!$B$11:$B$311,HL$1,RevReqDetR!$AR$11:$AR$311)</f>
        <v>0</v>
      </c>
      <c r="HM31" s="13">
        <f>SUMIF(RevReqDetR!$B$11:$B$311,HM$1,RevReqDetR!$AR$11:$AR$311)</f>
        <v>0</v>
      </c>
      <c r="HN31" s="13">
        <f>SUMIF(RevReqDetR!$B$11:$B$311,HN$1,RevReqDetR!$AR$11:$AR$311)</f>
        <v>0</v>
      </c>
      <c r="HO31" s="13">
        <f>SUMIF(RevReqDetR!$B$11:$B$311,HO$1,RevReqDetR!$AR$11:$AR$311)</f>
        <v>0</v>
      </c>
      <c r="HP31" s="13">
        <f>SUMIF(RevReqDetR!$B$11:$B$311,HP$1,RevReqDetR!$AR$11:$AR$311)</f>
        <v>0</v>
      </c>
      <c r="HQ31" s="13">
        <f>SUMIF(RevReqDetR!$B$11:$B$311,HQ$1,RevReqDetR!$AR$11:$AR$311)</f>
        <v>0</v>
      </c>
      <c r="HR31" s="13">
        <f>SUMIF(RevReqDetR!$B$11:$B$311,HR$1,RevReqDetR!$AR$11:$AR$311)</f>
        <v>0</v>
      </c>
      <c r="HS31" s="13">
        <f>SUMIF(RevReqDetR!$B$11:$B$311,HS$1,RevReqDetR!$AR$11:$AR$311)</f>
        <v>0</v>
      </c>
      <c r="HT31" s="13">
        <f>SUMIF(RevReqDetR!$B$11:$B$311,HT$1,RevReqDetR!$AR$11:$AR$311)</f>
        <v>0</v>
      </c>
      <c r="HU31" s="13">
        <f>SUMIF(RevReqDetR!$B$11:$B$311,HU$1,RevReqDetR!$AR$11:$AR$311)</f>
        <v>0</v>
      </c>
      <c r="HV31" s="13">
        <f>SUMIF(RevReqDetR!$B$11:$B$311,HV$1,RevReqDetR!$AR$11:$AR$311)</f>
        <v>0</v>
      </c>
      <c r="HW31" s="13">
        <f>SUMIF(RevReqDetR!$B$11:$B$311,HW$1,RevReqDetR!$AR$11:$AR$311)</f>
        <v>0</v>
      </c>
      <c r="HX31" s="3"/>
      <c r="HY31" s="3">
        <f t="array" ref="HY31">SUM(IF($D$45:$HX$45=HY$1,IF($D$46:$HX$46=12,($D31:$HX31))))</f>
        <v>0</v>
      </c>
      <c r="HZ31" s="3">
        <f t="array" ref="HZ31">SUM(IF($D$45:$HX$45=HZ$1,IF($D$46:$HX$46=12,($D31:$HX31))))</f>
        <v>0</v>
      </c>
      <c r="IA31" s="3">
        <f t="array" ref="IA31">SUM(IF($D$45:$HX$45=IA$1,IF($D$46:$HX$46=12,($D31:$HX31))))</f>
        <v>73055366.030000001</v>
      </c>
      <c r="IB31" s="3">
        <f t="array" ref="IB31">SUM(IF($D$45:$HX$45=IB$1,IF($D$46:$HX$46=12,($D31:$HX31))))</f>
        <v>68104209.769999996</v>
      </c>
      <c r="IC31" s="3">
        <f t="array" ref="IC31">SUM(IF($D$45:$HX$45=IC$1,IF($D$46:$HX$46=12,($D31:$HX31))))</f>
        <v>63542118.189999998</v>
      </c>
      <c r="ID31" s="3">
        <f t="array" ref="ID31">SUM(IF($D$45:$HX$45=ID$1,IF($D$46:$HX$46=12,($D31:$HX31))))</f>
        <v>59014722.940000013</v>
      </c>
      <c r="IE31" s="3">
        <f t="array" ref="IE31">SUM(IF($D$45:$HX$45=IE$1,IF($D$46:$HX$46=12,($D31:$HX31))))</f>
        <v>53508918.169999987</v>
      </c>
      <c r="IF31" s="3">
        <f t="array" ref="IF31">SUM(IF($D$45:$HX$45=IF$1,IF($D$46:$HX$46=12,($D31:$HX31))))</f>
        <v>47460669.510000005</v>
      </c>
      <c r="IG31" s="3">
        <f t="array" ref="IG31">SUM(IF($D$45:$HX$45=IG$1,IF($D$46:$HX$46=12,($D31:$HX31))))</f>
        <v>40837439.029999994</v>
      </c>
      <c r="IH31" s="3">
        <f t="array" ref="IH31">SUM(IF($D$45:$HX$45=IH$1,IF($D$46:$HX$46=12,($D31:$HX31))))</f>
        <v>33684069.50999999</v>
      </c>
      <c r="II31" s="3">
        <f t="array" ref="II31">SUM(IF($D$45:$HX$45=II$1,IF($D$46:$HX$46=12,($D31:$HX31))))</f>
        <v>26020925.960000008</v>
      </c>
      <c r="IJ31" s="3">
        <f t="array" ref="IJ31">SUM(IF($D$45:$HX$45=IJ$1,IF($D$46:$HX$46=12,($D31:$HX31))))</f>
        <v>18186261.940000001</v>
      </c>
      <c r="IK31" s="3">
        <f t="array" ref="IK31">SUM(IF($D$45:$HX$45=IK$1,IF($D$46:$HX$46=12,($D31:$HX31))))</f>
        <v>11553795.290000001</v>
      </c>
      <c r="IL31" s="3">
        <f t="array" ref="IL31">SUM(IF($D$45:$HX$45=IL$1,IF($D$46:$HX$46=12,($D31:$HX31))))</f>
        <v>7055027.8200000003</v>
      </c>
      <c r="IM31" s="3">
        <f t="array" ref="IM31">SUM(IF($D$45:$HX$45=IM$1,IF($D$46:$HX$46=12,($D31:$HX31))))</f>
        <v>2894826.88</v>
      </c>
      <c r="IN31" s="3">
        <f t="array" ref="IN31">SUM(IF($D$45:$HX$45=IN$1,IF($D$46:$HX$46=12,($D31:$HX31))))</f>
        <v>432422.40000000002</v>
      </c>
      <c r="IO31" s="3">
        <f t="array" ref="IO31">SUM(IF($D$45:$HX$45=IO$1,IF($D$46:$HX$46=12,($D31:$HX31))))</f>
        <v>0</v>
      </c>
      <c r="IP31" s="3">
        <f t="array" ref="IP31">SUM(IF($D$45:$HX$45=IP$1,IF($D$46:$HX$46=12,($D31:$HX31))))</f>
        <v>0</v>
      </c>
      <c r="IQ31" s="3">
        <f t="array" ref="IQ31">SUM(IF($D$45:$HX$45=IQ$1,IF($D$46:$HX$46=12,($D31:$HX31))))</f>
        <v>0</v>
      </c>
      <c r="IR31" s="3">
        <f t="array" ref="IR31">SUM(IF($D$45:$HX$45=IR$1,IF($D$46:$HX$46=12,($D31:$HX31))))</f>
        <v>0</v>
      </c>
    </row>
    <row r="32" spans="1:252" ht="15" x14ac:dyDescent="0.35">
      <c r="B32" s="69" t="s">
        <v>211</v>
      </c>
      <c r="D32" s="3">
        <f>D30+D31</f>
        <v>0</v>
      </c>
      <c r="E32" s="3">
        <f t="shared" ref="E32:BP32" si="35">E30+E31</f>
        <v>0</v>
      </c>
      <c r="F32" s="3">
        <f t="shared" si="35"/>
        <v>0</v>
      </c>
      <c r="G32" s="3">
        <f t="shared" si="35"/>
        <v>0</v>
      </c>
      <c r="H32" s="3">
        <f t="shared" si="35"/>
        <v>0</v>
      </c>
      <c r="I32" s="3">
        <f t="shared" si="35"/>
        <v>0</v>
      </c>
      <c r="J32" s="3">
        <f t="shared" si="35"/>
        <v>0</v>
      </c>
      <c r="K32" s="3">
        <f t="shared" si="35"/>
        <v>0</v>
      </c>
      <c r="L32" s="3">
        <f t="shared" si="35"/>
        <v>0</v>
      </c>
      <c r="M32" s="3">
        <f t="shared" si="35"/>
        <v>0</v>
      </c>
      <c r="N32" s="3">
        <f t="shared" si="35"/>
        <v>0</v>
      </c>
      <c r="O32" s="3">
        <f t="shared" si="35"/>
        <v>0</v>
      </c>
      <c r="P32" s="3">
        <f t="shared" si="35"/>
        <v>0</v>
      </c>
      <c r="Q32" s="3">
        <f t="shared" si="35"/>
        <v>0</v>
      </c>
      <c r="R32" s="3">
        <f t="shared" si="35"/>
        <v>63570273.289999999</v>
      </c>
      <c r="S32" s="3">
        <f t="shared" si="35"/>
        <v>63796600.289999999</v>
      </c>
      <c r="T32" s="3">
        <f t="shared" si="35"/>
        <v>70221791.289999992</v>
      </c>
      <c r="U32" s="3">
        <f t="shared" si="35"/>
        <v>69990528.319999993</v>
      </c>
      <c r="V32" s="3">
        <f t="shared" si="35"/>
        <v>69404978.11999999</v>
      </c>
      <c r="W32" s="3">
        <f t="shared" si="35"/>
        <v>68688266.079999983</v>
      </c>
      <c r="X32" s="3">
        <f t="shared" si="35"/>
        <v>67651268.059999987</v>
      </c>
      <c r="Y32" s="3">
        <f t="shared" si="35"/>
        <v>66493200.629999988</v>
      </c>
      <c r="Z32" s="3">
        <f t="shared" si="35"/>
        <v>70262866.859999999</v>
      </c>
      <c r="AA32" s="3">
        <f t="shared" si="35"/>
        <v>70100663.560000002</v>
      </c>
      <c r="AB32" s="3">
        <f t="shared" si="35"/>
        <v>69964637.030000001</v>
      </c>
      <c r="AC32" s="3">
        <f t="shared" si="35"/>
        <v>73055366.030000001</v>
      </c>
      <c r="AD32" s="3">
        <f t="shared" si="35"/>
        <v>73055366.030000001</v>
      </c>
      <c r="AE32" s="3">
        <f t="shared" si="35"/>
        <v>72927102.920000002</v>
      </c>
      <c r="AF32" s="3">
        <f t="shared" si="35"/>
        <v>72685734.269999996</v>
      </c>
      <c r="AG32" s="3">
        <f t="shared" si="35"/>
        <v>72231390.159999996</v>
      </c>
      <c r="AH32" s="3">
        <f t="shared" si="35"/>
        <v>71504439.599999994</v>
      </c>
      <c r="AI32" s="3">
        <f t="shared" si="35"/>
        <v>70868944.11999999</v>
      </c>
      <c r="AJ32" s="3">
        <f t="shared" si="35"/>
        <v>70050447.849999994</v>
      </c>
      <c r="AK32" s="3">
        <f t="shared" si="35"/>
        <v>69313896.289999992</v>
      </c>
      <c r="AL32" s="3">
        <f t="shared" si="35"/>
        <v>68634654.239999995</v>
      </c>
      <c r="AM32" s="3">
        <f t="shared" si="35"/>
        <v>68212121.019999996</v>
      </c>
      <c r="AN32" s="3">
        <f t="shared" si="35"/>
        <v>68104209.769999996</v>
      </c>
      <c r="AO32" s="3">
        <f t="shared" si="35"/>
        <v>68104209.769999996</v>
      </c>
      <c r="AP32" s="3">
        <f t="shared" si="35"/>
        <v>68104209.769999996</v>
      </c>
      <c r="AQ32" s="3">
        <f t="shared" si="35"/>
        <v>68104209.769999996</v>
      </c>
      <c r="AR32" s="3">
        <f t="shared" si="35"/>
        <v>68104209.769999996</v>
      </c>
      <c r="AS32" s="3">
        <f t="shared" si="35"/>
        <v>68104209.769999996</v>
      </c>
      <c r="AT32" s="3">
        <f t="shared" si="35"/>
        <v>67542492.159999996</v>
      </c>
      <c r="AU32" s="3">
        <f t="shared" si="35"/>
        <v>66762069.609999999</v>
      </c>
      <c r="AV32" s="3">
        <f t="shared" si="35"/>
        <v>65981398.530000001</v>
      </c>
      <c r="AW32" s="3">
        <f t="shared" si="35"/>
        <v>65269825.100000001</v>
      </c>
      <c r="AX32" s="3">
        <f t="shared" si="35"/>
        <v>64587804.780000001</v>
      </c>
      <c r="AY32" s="3">
        <f t="shared" si="35"/>
        <v>63919791.310000002</v>
      </c>
      <c r="AZ32" s="3">
        <f t="shared" si="35"/>
        <v>63651137.890000001</v>
      </c>
      <c r="BA32" s="3">
        <f t="shared" si="35"/>
        <v>63542118.189999998</v>
      </c>
      <c r="BB32" s="3">
        <f t="shared" si="35"/>
        <v>63542118.189999998</v>
      </c>
      <c r="BC32" s="3">
        <f t="shared" si="35"/>
        <v>63542118.189999998</v>
      </c>
      <c r="BD32" s="3">
        <f t="shared" si="35"/>
        <v>63542118.189999998</v>
      </c>
      <c r="BE32" s="3">
        <f t="shared" si="35"/>
        <v>63315322.469999976</v>
      </c>
      <c r="BF32" s="3">
        <f t="shared" si="35"/>
        <v>63215208.149999991</v>
      </c>
      <c r="BG32" s="3">
        <f t="shared" si="35"/>
        <v>62897370.959999979</v>
      </c>
      <c r="BH32" s="3">
        <f t="shared" si="35"/>
        <v>62125423.760000013</v>
      </c>
      <c r="BI32" s="3">
        <f t="shared" si="35"/>
        <v>61332904.739999995</v>
      </c>
      <c r="BJ32" s="3">
        <f t="shared" si="35"/>
        <v>60542299.579999983</v>
      </c>
      <c r="BK32" s="3">
        <f t="shared" si="35"/>
        <v>59852911.250000007</v>
      </c>
      <c r="BL32" s="3">
        <f t="shared" si="35"/>
        <v>59334543.789999999</v>
      </c>
      <c r="BM32" s="3">
        <f t="shared" si="35"/>
        <v>59014722.940000013</v>
      </c>
      <c r="BN32" s="3">
        <f t="shared" si="35"/>
        <v>58967907.270000003</v>
      </c>
      <c r="BO32" s="3">
        <f t="shared" si="35"/>
        <v>58942971.810000002</v>
      </c>
      <c r="BP32" s="3">
        <f t="shared" si="35"/>
        <v>58883059.24000001</v>
      </c>
      <c r="BQ32" s="3">
        <f t="shared" ref="BQ32:EB32" si="36">BQ30+BQ31</f>
        <v>58730018.199999996</v>
      </c>
      <c r="BR32" s="3">
        <f t="shared" si="36"/>
        <v>58323024.23999998</v>
      </c>
      <c r="BS32" s="3">
        <f t="shared" si="36"/>
        <v>57698327.830000006</v>
      </c>
      <c r="BT32" s="3">
        <f t="shared" si="36"/>
        <v>56840134.949999988</v>
      </c>
      <c r="BU32" s="3">
        <f t="shared" si="36"/>
        <v>56000792.210000016</v>
      </c>
      <c r="BV32" s="3">
        <f t="shared" si="36"/>
        <v>55168966.480000012</v>
      </c>
      <c r="BW32" s="3">
        <f t="shared" si="36"/>
        <v>54429407.589999996</v>
      </c>
      <c r="BX32" s="3">
        <f t="shared" si="36"/>
        <v>53867386.350000001</v>
      </c>
      <c r="BY32" s="3">
        <f t="shared" si="36"/>
        <v>53508918.169999987</v>
      </c>
      <c r="BZ32" s="3">
        <f t="shared" si="36"/>
        <v>53431167.849999994</v>
      </c>
      <c r="CA32" s="3">
        <f t="shared" si="36"/>
        <v>53392200.139999986</v>
      </c>
      <c r="CB32" s="3">
        <f t="shared" si="36"/>
        <v>53288030.36999999</v>
      </c>
      <c r="CC32" s="3">
        <f t="shared" si="36"/>
        <v>53089613.659999996</v>
      </c>
      <c r="CD32" s="3">
        <f t="shared" si="36"/>
        <v>52594835.759999983</v>
      </c>
      <c r="CE32" s="3">
        <f t="shared" si="36"/>
        <v>51920280.820000023</v>
      </c>
      <c r="CF32" s="3">
        <f t="shared" si="36"/>
        <v>51017120.960000001</v>
      </c>
      <c r="CG32" s="3">
        <f t="shared" si="36"/>
        <v>50136115.109999999</v>
      </c>
      <c r="CH32" s="3">
        <f t="shared" si="36"/>
        <v>49259868.63000001</v>
      </c>
      <c r="CI32" s="3">
        <f t="shared" si="36"/>
        <v>48476208.840000018</v>
      </c>
      <c r="CJ32" s="3">
        <f t="shared" si="36"/>
        <v>47871122.210000001</v>
      </c>
      <c r="CK32" s="3">
        <f t="shared" si="36"/>
        <v>47460669.510000005</v>
      </c>
      <c r="CL32" s="3">
        <f t="shared" si="36"/>
        <v>47350529.5</v>
      </c>
      <c r="CM32" s="3">
        <f t="shared" si="36"/>
        <v>47280144.860000014</v>
      </c>
      <c r="CN32" s="3">
        <f t="shared" si="36"/>
        <v>47134963.110000014</v>
      </c>
      <c r="CO32" s="3">
        <f t="shared" si="36"/>
        <v>46879676.820000015</v>
      </c>
      <c r="CP32" s="3">
        <f t="shared" si="36"/>
        <v>46299849.209999993</v>
      </c>
      <c r="CQ32" s="3">
        <f t="shared" si="36"/>
        <v>45580551.269999988</v>
      </c>
      <c r="CR32" s="3">
        <f t="shared" si="36"/>
        <v>44630891.609999992</v>
      </c>
      <c r="CS32" s="3">
        <f t="shared" si="36"/>
        <v>43701695.330000006</v>
      </c>
      <c r="CT32" s="3">
        <f t="shared" si="36"/>
        <v>42777205.920000009</v>
      </c>
      <c r="CU32" s="3">
        <f t="shared" si="36"/>
        <v>41952483.799999997</v>
      </c>
      <c r="CV32" s="3">
        <f t="shared" si="36"/>
        <v>41294543.230000004</v>
      </c>
      <c r="CW32" s="3">
        <f t="shared" si="36"/>
        <v>40837439.029999994</v>
      </c>
      <c r="CX32" s="3">
        <f t="shared" si="36"/>
        <v>40681424.780000001</v>
      </c>
      <c r="CY32" s="3">
        <f t="shared" si="36"/>
        <v>40576004.460000001</v>
      </c>
      <c r="CZ32" s="3">
        <f t="shared" si="36"/>
        <v>40381930.390000001</v>
      </c>
      <c r="DA32" s="3">
        <f t="shared" si="36"/>
        <v>40046344.380000003</v>
      </c>
      <c r="DB32" s="3">
        <f t="shared" si="36"/>
        <v>39408782.440000013</v>
      </c>
      <c r="DC32" s="3">
        <f t="shared" si="36"/>
        <v>38642972.559999995</v>
      </c>
      <c r="DD32" s="3">
        <f t="shared" si="36"/>
        <v>37653416.480000012</v>
      </c>
      <c r="DE32" s="3">
        <f t="shared" si="36"/>
        <v>36686016.82</v>
      </c>
      <c r="DF32" s="3">
        <f t="shared" si="36"/>
        <v>35730589.069999993</v>
      </c>
      <c r="DG32" s="3">
        <f t="shared" si="36"/>
        <v>34868937.979999997</v>
      </c>
      <c r="DH32" s="3">
        <f t="shared" si="36"/>
        <v>34180969.679999992</v>
      </c>
      <c r="DI32" s="3">
        <f t="shared" si="36"/>
        <v>33684069.50999999</v>
      </c>
      <c r="DJ32" s="3">
        <f t="shared" si="36"/>
        <v>33480303.509999994</v>
      </c>
      <c r="DK32" s="3">
        <f t="shared" si="36"/>
        <v>33335827.280000001</v>
      </c>
      <c r="DL32" s="3">
        <f t="shared" si="36"/>
        <v>33086614.989999998</v>
      </c>
      <c r="DM32" s="3">
        <f t="shared" si="36"/>
        <v>32705921.910000019</v>
      </c>
      <c r="DN32" s="3">
        <f t="shared" si="36"/>
        <v>32032860.989999983</v>
      </c>
      <c r="DO32" s="3">
        <f t="shared" si="36"/>
        <v>31234524.730000012</v>
      </c>
      <c r="DP32" s="3">
        <f t="shared" si="36"/>
        <v>30213822.730000004</v>
      </c>
      <c r="DQ32" s="3">
        <f t="shared" si="36"/>
        <v>29213963.479999997</v>
      </c>
      <c r="DR32" s="3">
        <f t="shared" si="36"/>
        <v>28216333.010000009</v>
      </c>
      <c r="DS32" s="3">
        <f t="shared" si="36"/>
        <v>27310687.870000005</v>
      </c>
      <c r="DT32" s="3">
        <f t="shared" si="36"/>
        <v>26569876.729999989</v>
      </c>
      <c r="DU32" s="3">
        <f t="shared" si="36"/>
        <v>26020925.960000008</v>
      </c>
      <c r="DV32" s="3">
        <f t="shared" si="36"/>
        <v>25766109.40000001</v>
      </c>
      <c r="DW32" s="3">
        <f t="shared" si="36"/>
        <v>25565494.73</v>
      </c>
      <c r="DX32" s="3">
        <f t="shared" si="36"/>
        <v>25260931.349999998</v>
      </c>
      <c r="DY32" s="3">
        <f t="shared" si="36"/>
        <v>24834937.800000001</v>
      </c>
      <c r="DZ32" s="3">
        <f t="shared" si="36"/>
        <v>24135078.420000009</v>
      </c>
      <c r="EA32" s="3">
        <f t="shared" si="36"/>
        <v>23319286.160000004</v>
      </c>
      <c r="EB32" s="3">
        <f t="shared" si="36"/>
        <v>22301073.170000002</v>
      </c>
      <c r="EC32" s="3">
        <f t="shared" ref="EC32:GN32" si="37">EC30+EC31</f>
        <v>21316960.509999998</v>
      </c>
      <c r="ED32" s="3">
        <f t="shared" si="37"/>
        <v>20342929.079999998</v>
      </c>
      <c r="EE32" s="3">
        <f t="shared" si="37"/>
        <v>19451116.980000008</v>
      </c>
      <c r="EF32" s="3">
        <f t="shared" si="37"/>
        <v>18724215.240000002</v>
      </c>
      <c r="EG32" s="3">
        <f t="shared" si="37"/>
        <v>18186261.940000001</v>
      </c>
      <c r="EH32" s="3">
        <f t="shared" si="37"/>
        <v>17915935.870000001</v>
      </c>
      <c r="EI32" s="3">
        <f t="shared" si="37"/>
        <v>17699432.929999996</v>
      </c>
      <c r="EJ32" s="3">
        <f t="shared" si="37"/>
        <v>17388143.98</v>
      </c>
      <c r="EK32" s="3">
        <f t="shared" si="37"/>
        <v>16965256.109999999</v>
      </c>
      <c r="EL32" s="3">
        <f t="shared" si="37"/>
        <v>16301366.91</v>
      </c>
      <c r="EM32" s="3">
        <f t="shared" si="37"/>
        <v>15557312.350000001</v>
      </c>
      <c r="EN32" s="3">
        <f t="shared" si="37"/>
        <v>14651470.320000002</v>
      </c>
      <c r="EO32" s="3">
        <f t="shared" si="37"/>
        <v>13761541.119999999</v>
      </c>
      <c r="EP32" s="3">
        <f t="shared" si="37"/>
        <v>12996326.629999999</v>
      </c>
      <c r="EQ32" s="3">
        <f t="shared" si="37"/>
        <v>12375482.529999999</v>
      </c>
      <c r="ER32" s="3">
        <f t="shared" si="37"/>
        <v>11909059.360000001</v>
      </c>
      <c r="ES32" s="3">
        <f t="shared" si="37"/>
        <v>11553795.290000001</v>
      </c>
      <c r="ET32" s="3">
        <f t="shared" si="37"/>
        <v>11374813.790000003</v>
      </c>
      <c r="EU32" s="3">
        <f t="shared" si="37"/>
        <v>11227243.189999999</v>
      </c>
      <c r="EV32" s="3">
        <f t="shared" si="37"/>
        <v>11021013.370000001</v>
      </c>
      <c r="EW32" s="3">
        <f t="shared" si="37"/>
        <v>10743860.1</v>
      </c>
      <c r="EX32" s="3">
        <f t="shared" si="37"/>
        <v>10304110.039999999</v>
      </c>
      <c r="EY32" s="3">
        <f t="shared" si="37"/>
        <v>9806137.8300000019</v>
      </c>
      <c r="EZ32" s="3">
        <f t="shared" si="37"/>
        <v>9252218.5199999996</v>
      </c>
      <c r="FA32" s="3">
        <f t="shared" si="37"/>
        <v>8726672.5300000012</v>
      </c>
      <c r="FB32" s="3">
        <f t="shared" si="37"/>
        <v>8209486.4500000002</v>
      </c>
      <c r="FC32" s="3">
        <f t="shared" si="37"/>
        <v>7747827.8499999996</v>
      </c>
      <c r="FD32" s="3">
        <f t="shared" si="37"/>
        <v>7360234.5599999996</v>
      </c>
      <c r="FE32" s="3">
        <f t="shared" si="37"/>
        <v>7055027.8200000003</v>
      </c>
      <c r="FF32" s="3">
        <f t="shared" si="37"/>
        <v>6885695.3699999992</v>
      </c>
      <c r="FG32" s="3">
        <f t="shared" si="37"/>
        <v>6740445.2000000011</v>
      </c>
      <c r="FH32" s="3">
        <f t="shared" si="37"/>
        <v>6545400.2599999998</v>
      </c>
      <c r="FI32" s="3">
        <f t="shared" si="37"/>
        <v>6290546.0899999999</v>
      </c>
      <c r="FJ32" s="3">
        <f t="shared" si="37"/>
        <v>5912735.8499999996</v>
      </c>
      <c r="FK32" s="3">
        <f t="shared" si="37"/>
        <v>5479652.75</v>
      </c>
      <c r="FL32" s="3">
        <f t="shared" si="37"/>
        <v>4947560.0100000007</v>
      </c>
      <c r="FM32" s="3">
        <f t="shared" si="37"/>
        <v>4428457.6300000008</v>
      </c>
      <c r="FN32" s="3">
        <f t="shared" si="37"/>
        <v>3924188.8699999996</v>
      </c>
      <c r="FO32" s="3">
        <f t="shared" si="37"/>
        <v>3513169.93</v>
      </c>
      <c r="FP32" s="3">
        <f t="shared" si="37"/>
        <v>3168070.9299999997</v>
      </c>
      <c r="FQ32" s="3">
        <f t="shared" si="37"/>
        <v>2894826.88</v>
      </c>
      <c r="FR32" s="3">
        <f t="shared" si="37"/>
        <v>2732103.06</v>
      </c>
      <c r="FS32" s="3">
        <f t="shared" si="37"/>
        <v>2591147.69</v>
      </c>
      <c r="FT32" s="3">
        <f t="shared" si="37"/>
        <v>2408987.33</v>
      </c>
      <c r="FU32" s="3">
        <f t="shared" si="37"/>
        <v>2177408.35</v>
      </c>
      <c r="FV32" s="3">
        <f t="shared" si="37"/>
        <v>1838942.44</v>
      </c>
      <c r="FW32" s="3">
        <f t="shared" si="37"/>
        <v>1450317.9300000002</v>
      </c>
      <c r="FX32" s="3">
        <f t="shared" si="37"/>
        <v>1036366.0600000002</v>
      </c>
      <c r="FY32" s="3">
        <f t="shared" si="37"/>
        <v>704339.24</v>
      </c>
      <c r="FZ32" s="3">
        <f t="shared" si="37"/>
        <v>623698.72</v>
      </c>
      <c r="GA32" s="3">
        <f t="shared" si="37"/>
        <v>549198.1</v>
      </c>
      <c r="GB32" s="3">
        <f t="shared" si="37"/>
        <v>484932.74</v>
      </c>
      <c r="GC32" s="3">
        <f t="shared" si="37"/>
        <v>432422.40000000002</v>
      </c>
      <c r="GD32" s="3">
        <f t="shared" si="37"/>
        <v>88558.47</v>
      </c>
      <c r="GE32" s="3">
        <f t="shared" si="37"/>
        <v>74653.37</v>
      </c>
      <c r="GF32" s="3">
        <f t="shared" si="37"/>
        <v>57294.53</v>
      </c>
      <c r="GG32" s="3">
        <f t="shared" si="37"/>
        <v>33599.979999999996</v>
      </c>
      <c r="GH32" s="3">
        <f t="shared" si="37"/>
        <v>1325</v>
      </c>
      <c r="GI32" s="3">
        <f t="shared" si="37"/>
        <v>0</v>
      </c>
      <c r="GJ32" s="3">
        <f t="shared" si="37"/>
        <v>0</v>
      </c>
      <c r="GK32" s="3">
        <f t="shared" si="37"/>
        <v>0</v>
      </c>
      <c r="GL32" s="3">
        <f t="shared" si="37"/>
        <v>0</v>
      </c>
      <c r="GM32" s="3">
        <f t="shared" si="37"/>
        <v>0</v>
      </c>
      <c r="GN32" s="3">
        <f t="shared" si="37"/>
        <v>0</v>
      </c>
      <c r="GO32" s="3">
        <f t="shared" ref="GO32:HW32" si="38">GO30+GO31</f>
        <v>0</v>
      </c>
      <c r="GP32" s="3">
        <f t="shared" si="38"/>
        <v>0</v>
      </c>
      <c r="GQ32" s="3">
        <f t="shared" si="38"/>
        <v>0</v>
      </c>
      <c r="GR32" s="3">
        <f t="shared" si="38"/>
        <v>0</v>
      </c>
      <c r="GS32" s="3">
        <f t="shared" si="38"/>
        <v>0</v>
      </c>
      <c r="GT32" s="3">
        <f t="shared" si="38"/>
        <v>0</v>
      </c>
      <c r="GU32" s="3">
        <f t="shared" si="38"/>
        <v>0</v>
      </c>
      <c r="GV32" s="3">
        <f t="shared" si="38"/>
        <v>0</v>
      </c>
      <c r="GW32" s="3">
        <f t="shared" si="38"/>
        <v>0</v>
      </c>
      <c r="GX32" s="3">
        <f t="shared" si="38"/>
        <v>0</v>
      </c>
      <c r="GY32" s="3">
        <f t="shared" si="38"/>
        <v>0</v>
      </c>
      <c r="GZ32" s="3">
        <f t="shared" si="38"/>
        <v>0</v>
      </c>
      <c r="HA32" s="3">
        <f t="shared" si="38"/>
        <v>0</v>
      </c>
      <c r="HB32" s="3">
        <f t="shared" si="38"/>
        <v>0</v>
      </c>
      <c r="HC32" s="3">
        <f t="shared" si="38"/>
        <v>0</v>
      </c>
      <c r="HD32" s="3">
        <f t="shared" si="38"/>
        <v>0</v>
      </c>
      <c r="HE32" s="3">
        <f t="shared" si="38"/>
        <v>0</v>
      </c>
      <c r="HF32" s="3">
        <f t="shared" si="38"/>
        <v>0</v>
      </c>
      <c r="HG32" s="3">
        <f t="shared" si="38"/>
        <v>0</v>
      </c>
      <c r="HH32" s="3">
        <f t="shared" si="38"/>
        <v>0</v>
      </c>
      <c r="HI32" s="3">
        <f t="shared" si="38"/>
        <v>0</v>
      </c>
      <c r="HJ32" s="3">
        <f t="shared" si="38"/>
        <v>0</v>
      </c>
      <c r="HK32" s="3">
        <f t="shared" si="38"/>
        <v>0</v>
      </c>
      <c r="HL32" s="3">
        <f t="shared" si="38"/>
        <v>0</v>
      </c>
      <c r="HM32" s="3">
        <f t="shared" si="38"/>
        <v>0</v>
      </c>
      <c r="HN32" s="3">
        <f t="shared" si="38"/>
        <v>0</v>
      </c>
      <c r="HO32" s="3">
        <f t="shared" si="38"/>
        <v>0</v>
      </c>
      <c r="HP32" s="3">
        <f t="shared" si="38"/>
        <v>0</v>
      </c>
      <c r="HQ32" s="3">
        <f t="shared" si="38"/>
        <v>0</v>
      </c>
      <c r="HR32" s="3">
        <f t="shared" si="38"/>
        <v>0</v>
      </c>
      <c r="HS32" s="3">
        <f t="shared" si="38"/>
        <v>0</v>
      </c>
      <c r="HT32" s="3">
        <f t="shared" si="38"/>
        <v>0</v>
      </c>
      <c r="HU32" s="3">
        <f t="shared" si="38"/>
        <v>0</v>
      </c>
      <c r="HV32" s="3">
        <f t="shared" si="38"/>
        <v>0</v>
      </c>
      <c r="HW32" s="3">
        <f t="shared" si="38"/>
        <v>0</v>
      </c>
      <c r="HX32" s="3"/>
      <c r="HY32" s="3">
        <f t="array" ref="HY32">SUM(IF($D$45:$HX$45=HY$1,IF($D$46:$HX$46=12,($D32:$HX32))))</f>
        <v>0</v>
      </c>
      <c r="HZ32" s="3">
        <f t="array" ref="HZ32">SUM(IF($D$45:$HX$45=HZ$1,IF($D$46:$HX$46=12,($D32:$HX32))))</f>
        <v>0</v>
      </c>
      <c r="IA32" s="3">
        <f t="array" ref="IA32">SUM(IF($D$45:$HX$45=IA$1,IF($D$46:$HX$46=12,($D32:$HX32))))</f>
        <v>73055366.030000001</v>
      </c>
      <c r="IB32" s="3">
        <f t="array" ref="IB32">SUM(IF($D$45:$HX$45=IB$1,IF($D$46:$HX$46=12,($D32:$HX32))))</f>
        <v>68104209.769999996</v>
      </c>
      <c r="IC32" s="3">
        <f t="array" ref="IC32">SUM(IF($D$45:$HX$45=IC$1,IF($D$46:$HX$46=12,($D32:$HX32))))</f>
        <v>63542118.189999998</v>
      </c>
      <c r="ID32" s="3">
        <f t="array" ref="ID32">SUM(IF($D$45:$HX$45=ID$1,IF($D$46:$HX$46=12,($D32:$HX32))))</f>
        <v>59014722.940000013</v>
      </c>
      <c r="IE32" s="3">
        <f t="array" ref="IE32">SUM(IF($D$45:$HX$45=IE$1,IF($D$46:$HX$46=12,($D32:$HX32))))</f>
        <v>53508918.169999987</v>
      </c>
      <c r="IF32" s="3">
        <f t="array" ref="IF32">SUM(IF($D$45:$HX$45=IF$1,IF($D$46:$HX$46=12,($D32:$HX32))))</f>
        <v>47460669.510000005</v>
      </c>
      <c r="IG32" s="3">
        <f t="array" ref="IG32">SUM(IF($D$45:$HX$45=IG$1,IF($D$46:$HX$46=12,($D32:$HX32))))</f>
        <v>40837439.029999994</v>
      </c>
      <c r="IH32" s="3">
        <f t="array" ref="IH32">SUM(IF($D$45:$HX$45=IH$1,IF($D$46:$HX$46=12,($D32:$HX32))))</f>
        <v>33684069.50999999</v>
      </c>
      <c r="II32" s="3">
        <f t="array" ref="II32">SUM(IF($D$45:$HX$45=II$1,IF($D$46:$HX$46=12,($D32:$HX32))))</f>
        <v>26020925.960000008</v>
      </c>
      <c r="IJ32" s="3">
        <f t="array" ref="IJ32">SUM(IF($D$45:$HX$45=IJ$1,IF($D$46:$HX$46=12,($D32:$HX32))))</f>
        <v>18186261.940000001</v>
      </c>
      <c r="IK32" s="3">
        <f t="array" ref="IK32">SUM(IF($D$45:$HX$45=IK$1,IF($D$46:$HX$46=12,($D32:$HX32))))</f>
        <v>11553795.290000001</v>
      </c>
      <c r="IL32" s="3">
        <f t="array" ref="IL32">SUM(IF($D$45:$HX$45=IL$1,IF($D$46:$HX$46=12,($D32:$HX32))))</f>
        <v>7055027.8200000003</v>
      </c>
      <c r="IM32" s="3">
        <f t="array" ref="IM32">SUM(IF($D$45:$HX$45=IM$1,IF($D$46:$HX$46=12,($D32:$HX32))))</f>
        <v>2894826.88</v>
      </c>
      <c r="IN32" s="3">
        <f t="array" ref="IN32">SUM(IF($D$45:$HX$45=IN$1,IF($D$46:$HX$46=12,($D32:$HX32))))</f>
        <v>432422.40000000002</v>
      </c>
      <c r="IO32" s="3">
        <f t="array" ref="IO32">SUM(IF($D$45:$HX$45=IO$1,IF($D$46:$HX$46=12,($D32:$HX32))))</f>
        <v>0</v>
      </c>
      <c r="IP32" s="3">
        <f t="array" ref="IP32">SUM(IF($D$45:$HX$45=IP$1,IF($D$46:$HX$46=12,($D32:$HX32))))</f>
        <v>0</v>
      </c>
      <c r="IQ32" s="3">
        <f t="array" ref="IQ32">SUM(IF($D$45:$HX$45=IQ$1,IF($D$46:$HX$46=12,($D32:$HX32))))</f>
        <v>0</v>
      </c>
      <c r="IR32" s="3">
        <f t="array" ref="IR32">SUM(IF($D$45:$HX$45=IR$1,IF($D$46:$HX$46=12,($D32:$HX32))))</f>
        <v>0</v>
      </c>
    </row>
    <row r="33" spans="2:252" ht="18.75" customHeight="1" x14ac:dyDescent="0.35">
      <c r="B33" s="63" t="s">
        <v>32</v>
      </c>
      <c r="D33" s="67">
        <f>D25+D28+D32</f>
        <v>0</v>
      </c>
      <c r="E33" s="67">
        <f t="shared" ref="E33:BP33" si="39">E25+E28+E32</f>
        <v>0</v>
      </c>
      <c r="F33" s="67">
        <f t="shared" si="39"/>
        <v>0</v>
      </c>
      <c r="G33" s="67">
        <f t="shared" si="39"/>
        <v>0</v>
      </c>
      <c r="H33" s="67">
        <f t="shared" si="39"/>
        <v>0</v>
      </c>
      <c r="I33" s="67">
        <f t="shared" si="39"/>
        <v>0</v>
      </c>
      <c r="J33" s="67">
        <f t="shared" si="39"/>
        <v>0</v>
      </c>
      <c r="K33" s="67">
        <f t="shared" si="39"/>
        <v>0</v>
      </c>
      <c r="L33" s="67">
        <f t="shared" si="39"/>
        <v>0</v>
      </c>
      <c r="M33" s="67">
        <f t="shared" si="39"/>
        <v>0</v>
      </c>
      <c r="N33" s="67">
        <f t="shared" si="39"/>
        <v>0</v>
      </c>
      <c r="O33" s="67">
        <f t="shared" si="39"/>
        <v>0</v>
      </c>
      <c r="P33" s="67">
        <f t="shared" si="39"/>
        <v>0</v>
      </c>
      <c r="Q33" s="67">
        <f t="shared" si="39"/>
        <v>0</v>
      </c>
      <c r="R33" s="67">
        <f t="shared" si="39"/>
        <v>66792354.18</v>
      </c>
      <c r="S33" s="67">
        <f t="shared" si="39"/>
        <v>67553238.120000005</v>
      </c>
      <c r="T33" s="67">
        <f t="shared" si="39"/>
        <v>74538511.709999993</v>
      </c>
      <c r="U33" s="67">
        <f t="shared" si="39"/>
        <v>71912390.919999987</v>
      </c>
      <c r="V33" s="67">
        <f t="shared" si="39"/>
        <v>72586114.719999984</v>
      </c>
      <c r="W33" s="67">
        <f t="shared" si="39"/>
        <v>73421529.329999983</v>
      </c>
      <c r="X33" s="67">
        <f t="shared" si="39"/>
        <v>70581211.909999982</v>
      </c>
      <c r="Y33" s="67">
        <f t="shared" si="39"/>
        <v>69930523.389999986</v>
      </c>
      <c r="Z33" s="67">
        <f t="shared" si="39"/>
        <v>74747022.950000003</v>
      </c>
      <c r="AA33" s="67">
        <f t="shared" si="39"/>
        <v>75275292.829999998</v>
      </c>
      <c r="AB33" s="67">
        <f t="shared" si="39"/>
        <v>71306237.579999864</v>
      </c>
      <c r="AC33" s="67">
        <f t="shared" si="39"/>
        <v>74894645.84999986</v>
      </c>
      <c r="AD33" s="67">
        <f t="shared" si="39"/>
        <v>75426262.289999872</v>
      </c>
      <c r="AE33" s="67">
        <f t="shared" si="39"/>
        <v>73972715.219999865</v>
      </c>
      <c r="AF33" s="67">
        <f t="shared" si="39"/>
        <v>73951449.829999864</v>
      </c>
      <c r="AG33" s="67">
        <f t="shared" si="39"/>
        <v>74296569.449999854</v>
      </c>
      <c r="AH33" s="67">
        <f t="shared" si="39"/>
        <v>72536812.049999863</v>
      </c>
      <c r="AI33" s="67">
        <f t="shared" si="39"/>
        <v>72778522.399999857</v>
      </c>
      <c r="AJ33" s="67">
        <f t="shared" si="39"/>
        <v>71034450.269999862</v>
      </c>
      <c r="AK33" s="67">
        <f t="shared" si="39"/>
        <v>71221460.489999861</v>
      </c>
      <c r="AL33" s="67">
        <f t="shared" si="39"/>
        <v>71399049.34999986</v>
      </c>
      <c r="AM33" s="67">
        <f t="shared" si="39"/>
        <v>68903869.409999862</v>
      </c>
      <c r="AN33" s="67">
        <f t="shared" si="39"/>
        <v>69167083.239999861</v>
      </c>
      <c r="AO33" s="67">
        <f t="shared" si="39"/>
        <v>69539072.149999857</v>
      </c>
      <c r="AP33" s="67">
        <f t="shared" si="39"/>
        <v>69951443.499999866</v>
      </c>
      <c r="AQ33" s="67">
        <f t="shared" si="39"/>
        <v>70289103.359999865</v>
      </c>
      <c r="AR33" s="67">
        <f t="shared" si="39"/>
        <v>68938907.359999865</v>
      </c>
      <c r="AS33" s="67">
        <f t="shared" si="39"/>
        <v>68887741.419999853</v>
      </c>
      <c r="AT33" s="67">
        <f t="shared" si="39"/>
        <v>68053745.409999847</v>
      </c>
      <c r="AU33" s="67">
        <f t="shared" si="39"/>
        <v>67809783.699999854</v>
      </c>
      <c r="AV33" s="67">
        <f t="shared" si="39"/>
        <v>66522543.28999985</v>
      </c>
      <c r="AW33" s="67">
        <f t="shared" si="39"/>
        <v>66325658.169999845</v>
      </c>
      <c r="AX33" s="67">
        <f t="shared" si="39"/>
        <v>66237520.849999845</v>
      </c>
      <c r="AY33" s="67">
        <f t="shared" si="39"/>
        <v>64432508.839999847</v>
      </c>
      <c r="AZ33" s="67">
        <f t="shared" si="39"/>
        <v>64488668.059999846</v>
      </c>
      <c r="BA33" s="67">
        <f t="shared" si="39"/>
        <v>63810907.269999824</v>
      </c>
      <c r="BB33" s="67">
        <f t="shared" si="39"/>
        <v>64198205.449999824</v>
      </c>
      <c r="BC33" s="67">
        <f t="shared" si="39"/>
        <v>64500041.519999824</v>
      </c>
      <c r="BD33" s="67">
        <f t="shared" si="39"/>
        <v>64280432.659999825</v>
      </c>
      <c r="BE33" s="67">
        <f t="shared" si="39"/>
        <v>64375011.309999801</v>
      </c>
      <c r="BF33" s="67">
        <f t="shared" si="39"/>
        <v>64255518.159999818</v>
      </c>
      <c r="BG33" s="67">
        <f t="shared" si="39"/>
        <v>64048697.679999806</v>
      </c>
      <c r="BH33" s="67">
        <f t="shared" si="39"/>
        <v>62598542.610000014</v>
      </c>
      <c r="BI33" s="67">
        <f t="shared" si="39"/>
        <v>62245554.179999992</v>
      </c>
      <c r="BJ33" s="67">
        <f t="shared" si="39"/>
        <v>61892678.319999985</v>
      </c>
      <c r="BK33" s="67">
        <f t="shared" si="39"/>
        <v>60261890.470000006</v>
      </c>
      <c r="BL33" s="67">
        <f t="shared" si="39"/>
        <v>60091697.939999998</v>
      </c>
      <c r="BM33" s="67">
        <f t="shared" si="39"/>
        <v>60054114.500000015</v>
      </c>
      <c r="BN33" s="67">
        <f t="shared" si="39"/>
        <v>59191447.940000005</v>
      </c>
      <c r="BO33" s="67">
        <f t="shared" si="39"/>
        <v>59406737.010000005</v>
      </c>
      <c r="BP33" s="67">
        <f t="shared" si="39"/>
        <v>59550293.230000012</v>
      </c>
      <c r="BQ33" s="67">
        <f t="shared" ref="BQ33:EB33" si="40">BQ25+BQ28+BQ32</f>
        <v>59067283.899999999</v>
      </c>
      <c r="BR33" s="67">
        <f t="shared" si="40"/>
        <v>58907939.429999977</v>
      </c>
      <c r="BS33" s="67">
        <f t="shared" si="40"/>
        <v>58658360.020000003</v>
      </c>
      <c r="BT33" s="67">
        <f t="shared" si="40"/>
        <v>57294177.399999991</v>
      </c>
      <c r="BU33" s="67">
        <f t="shared" si="40"/>
        <v>56898669.940000013</v>
      </c>
      <c r="BV33" s="67">
        <f t="shared" si="40"/>
        <v>56506394.440000013</v>
      </c>
      <c r="BW33" s="67">
        <f t="shared" si="40"/>
        <v>54836866.329999998</v>
      </c>
      <c r="BX33" s="67">
        <f t="shared" si="40"/>
        <v>54621448.030000001</v>
      </c>
      <c r="BY33" s="67">
        <f t="shared" si="40"/>
        <v>54542381.18999999</v>
      </c>
      <c r="BZ33" s="67">
        <f t="shared" si="40"/>
        <v>53636227.369999997</v>
      </c>
      <c r="CA33" s="67">
        <f t="shared" si="40"/>
        <v>53807289.489999987</v>
      </c>
      <c r="CB33" s="67">
        <f t="shared" si="40"/>
        <v>53900155.669999987</v>
      </c>
      <c r="CC33" s="67">
        <f t="shared" si="40"/>
        <v>53372634.319999993</v>
      </c>
      <c r="CD33" s="67">
        <f t="shared" si="40"/>
        <v>53169726.319999985</v>
      </c>
      <c r="CE33" s="67">
        <f t="shared" si="40"/>
        <v>52872676.920000024</v>
      </c>
      <c r="CF33" s="67">
        <f t="shared" si="40"/>
        <v>51468439.140000001</v>
      </c>
      <c r="CG33" s="67">
        <f t="shared" si="40"/>
        <v>51028030.43</v>
      </c>
      <c r="CH33" s="67">
        <f t="shared" si="40"/>
        <v>50588040.140000008</v>
      </c>
      <c r="CI33" s="67">
        <f t="shared" si="40"/>
        <v>48880353.160000019</v>
      </c>
      <c r="CJ33" s="67">
        <f t="shared" si="40"/>
        <v>48618661.380000003</v>
      </c>
      <c r="CK33" s="67">
        <f t="shared" si="40"/>
        <v>48486136.220000006</v>
      </c>
      <c r="CL33" s="67">
        <f t="shared" si="40"/>
        <v>47537526.229999997</v>
      </c>
      <c r="CM33" s="67">
        <f t="shared" si="40"/>
        <v>47655032.970000014</v>
      </c>
      <c r="CN33" s="67">
        <f t="shared" si="40"/>
        <v>47695298.510000013</v>
      </c>
      <c r="CO33" s="67">
        <f t="shared" si="40"/>
        <v>47123702.920000017</v>
      </c>
      <c r="CP33" s="67">
        <f t="shared" si="40"/>
        <v>46868840.629999995</v>
      </c>
      <c r="CQ33" s="67">
        <f t="shared" si="40"/>
        <v>46522924.229999989</v>
      </c>
      <c r="CR33" s="67">
        <f t="shared" si="40"/>
        <v>45078328.169999994</v>
      </c>
      <c r="CS33" s="67">
        <f t="shared" si="40"/>
        <v>44586486.690000005</v>
      </c>
      <c r="CT33" s="67">
        <f t="shared" si="40"/>
        <v>44095184.780000009</v>
      </c>
      <c r="CU33" s="67">
        <f t="shared" si="40"/>
        <v>42350952.919999994</v>
      </c>
      <c r="CV33" s="67">
        <f t="shared" si="40"/>
        <v>42034078.810000002</v>
      </c>
      <c r="CW33" s="67">
        <f t="shared" si="40"/>
        <v>41850819.079999991</v>
      </c>
      <c r="CX33" s="67">
        <f t="shared" si="40"/>
        <v>40857748.789999999</v>
      </c>
      <c r="CY33" s="67">
        <f t="shared" si="40"/>
        <v>40920023.880000003</v>
      </c>
      <c r="CZ33" s="67">
        <f t="shared" si="40"/>
        <v>40903476.219999999</v>
      </c>
      <c r="DA33" s="67">
        <f t="shared" si="40"/>
        <v>40281245.539999999</v>
      </c>
      <c r="DB33" s="67">
        <f t="shared" si="40"/>
        <v>39971410.020000011</v>
      </c>
      <c r="DC33" s="67">
        <f t="shared" si="40"/>
        <v>39574310.199999996</v>
      </c>
      <c r="DD33" s="67">
        <f t="shared" si="40"/>
        <v>38093457.480000012</v>
      </c>
      <c r="DE33" s="67">
        <f t="shared" si="40"/>
        <v>37555516.329999998</v>
      </c>
      <c r="DF33" s="67">
        <f t="shared" si="40"/>
        <v>37022812.969999991</v>
      </c>
      <c r="DG33" s="67">
        <f t="shared" si="40"/>
        <v>35258266.159999996</v>
      </c>
      <c r="DH33" s="67">
        <f t="shared" si="40"/>
        <v>34900139.109999992</v>
      </c>
      <c r="DI33" s="67">
        <f t="shared" si="40"/>
        <v>34668722.159999989</v>
      </c>
      <c r="DJ33" s="67">
        <f t="shared" si="40"/>
        <v>33649034.859999992</v>
      </c>
      <c r="DK33" s="67">
        <f t="shared" si="40"/>
        <v>33654419.5</v>
      </c>
      <c r="DL33" s="67">
        <f t="shared" si="40"/>
        <v>33586411.75</v>
      </c>
      <c r="DM33" s="67">
        <f t="shared" si="40"/>
        <v>32931107.140000019</v>
      </c>
      <c r="DN33" s="67">
        <f t="shared" si="40"/>
        <v>32576439.129999984</v>
      </c>
      <c r="DO33" s="67">
        <f t="shared" si="40"/>
        <v>32135635.610000011</v>
      </c>
      <c r="DP33" s="67">
        <f t="shared" si="40"/>
        <v>30641508.880000003</v>
      </c>
      <c r="DQ33" s="67">
        <f t="shared" si="40"/>
        <v>30059391.209999997</v>
      </c>
      <c r="DR33" s="67">
        <f t="shared" si="40"/>
        <v>29475717.590000011</v>
      </c>
      <c r="DS33" s="67">
        <f t="shared" si="40"/>
        <v>27691708.840000004</v>
      </c>
      <c r="DT33" s="67">
        <f t="shared" si="40"/>
        <v>27275176.609999988</v>
      </c>
      <c r="DU33" s="67">
        <f t="shared" si="40"/>
        <v>26985815.300000008</v>
      </c>
      <c r="DV33" s="67">
        <f t="shared" si="40"/>
        <v>25928063.680000011</v>
      </c>
      <c r="DW33" s="67">
        <f t="shared" si="40"/>
        <v>25871160.330000002</v>
      </c>
      <c r="DX33" s="67">
        <f t="shared" si="40"/>
        <v>25742897.099999998</v>
      </c>
      <c r="DY33" s="67">
        <f t="shared" si="40"/>
        <v>25050426.68</v>
      </c>
      <c r="DZ33" s="67">
        <f t="shared" si="40"/>
        <v>24654018.420000009</v>
      </c>
      <c r="EA33" s="67">
        <f t="shared" si="40"/>
        <v>24177521.160000004</v>
      </c>
      <c r="EB33" s="67">
        <f t="shared" si="40"/>
        <v>22703770.610000003</v>
      </c>
      <c r="EC33" s="67">
        <f t="shared" ref="EC33:GN33" si="41">EC25+EC28+EC32</f>
        <v>22108235.509999998</v>
      </c>
      <c r="ED33" s="67">
        <f t="shared" si="41"/>
        <v>21516434.079999998</v>
      </c>
      <c r="EE33" s="67">
        <f t="shared" si="41"/>
        <v>19803586.980000008</v>
      </c>
      <c r="EF33" s="67">
        <f t="shared" si="41"/>
        <v>19372747.73</v>
      </c>
      <c r="EG33" s="67">
        <f t="shared" si="41"/>
        <v>19066971.940000001</v>
      </c>
      <c r="EH33" s="67">
        <f t="shared" si="41"/>
        <v>18059172.760000002</v>
      </c>
      <c r="EI33" s="67">
        <f t="shared" si="41"/>
        <v>17967430.309999995</v>
      </c>
      <c r="EJ33" s="67">
        <f t="shared" si="41"/>
        <v>17811156.870000001</v>
      </c>
      <c r="EK33" s="67">
        <f t="shared" si="41"/>
        <v>17155906.109999999</v>
      </c>
      <c r="EL33" s="67">
        <f t="shared" si="41"/>
        <v>16760011.91</v>
      </c>
      <c r="EM33" s="67">
        <f t="shared" si="41"/>
        <v>16307977.350000001</v>
      </c>
      <c r="EN33" s="67">
        <f t="shared" si="41"/>
        <v>14994175.320000002</v>
      </c>
      <c r="EO33" s="67">
        <f t="shared" si="41"/>
        <v>14438736.119999999</v>
      </c>
      <c r="EP33" s="67">
        <f t="shared" si="41"/>
        <v>13964766.629999999</v>
      </c>
      <c r="EQ33" s="67">
        <f t="shared" si="41"/>
        <v>12617282.529999999</v>
      </c>
      <c r="ER33" s="67">
        <f t="shared" si="41"/>
        <v>12340579.360000001</v>
      </c>
      <c r="ES33" s="67">
        <f t="shared" si="41"/>
        <v>12137215.290000001</v>
      </c>
      <c r="ET33" s="67">
        <f t="shared" si="41"/>
        <v>11468123.790000003</v>
      </c>
      <c r="EU33" s="67">
        <f t="shared" si="41"/>
        <v>11403168.189999999</v>
      </c>
      <c r="EV33" s="67">
        <f t="shared" si="41"/>
        <v>11298153.370000001</v>
      </c>
      <c r="EW33" s="67">
        <f t="shared" si="41"/>
        <v>10867705.1</v>
      </c>
      <c r="EX33" s="67">
        <f t="shared" si="41"/>
        <v>10604035.039999999</v>
      </c>
      <c r="EY33" s="67">
        <f t="shared" si="41"/>
        <v>10299812.830000002</v>
      </c>
      <c r="EZ33" s="67">
        <f t="shared" si="41"/>
        <v>9462708.5199999996</v>
      </c>
      <c r="FA33" s="67">
        <f t="shared" si="41"/>
        <v>9136647.5300000012</v>
      </c>
      <c r="FB33" s="67">
        <f t="shared" si="41"/>
        <v>8814606.4499999993</v>
      </c>
      <c r="FC33" s="67">
        <f t="shared" si="41"/>
        <v>7923287.8499999996</v>
      </c>
      <c r="FD33" s="67">
        <f t="shared" si="41"/>
        <v>7685579.5599999996</v>
      </c>
      <c r="FE33" s="67">
        <f t="shared" si="41"/>
        <v>7502202.8200000003</v>
      </c>
      <c r="FF33" s="67">
        <f t="shared" si="41"/>
        <v>6962265.3699999992</v>
      </c>
      <c r="FG33" s="67">
        <f t="shared" si="41"/>
        <v>6885215.2000000011</v>
      </c>
      <c r="FH33" s="67">
        <f t="shared" si="41"/>
        <v>6774180.2599999998</v>
      </c>
      <c r="FI33" s="67">
        <f t="shared" si="41"/>
        <v>6393466.0899999999</v>
      </c>
      <c r="FJ33" s="67">
        <f t="shared" si="41"/>
        <v>6157945.8499999996</v>
      </c>
      <c r="FK33" s="67">
        <f t="shared" si="41"/>
        <v>5884047.75</v>
      </c>
      <c r="FL33" s="67">
        <f t="shared" si="41"/>
        <v>5137745.0100000007</v>
      </c>
      <c r="FM33" s="67">
        <f t="shared" si="41"/>
        <v>4803092.6300000008</v>
      </c>
      <c r="FN33" s="67">
        <f t="shared" si="41"/>
        <v>4476763.8699999992</v>
      </c>
      <c r="FO33" s="67">
        <f t="shared" si="41"/>
        <v>3659179.93</v>
      </c>
      <c r="FP33" s="67">
        <f t="shared" si="41"/>
        <v>3437305.9299999997</v>
      </c>
      <c r="FQ33" s="67">
        <f t="shared" si="41"/>
        <v>3262796.88</v>
      </c>
      <c r="FR33" s="67">
        <f t="shared" si="41"/>
        <v>2793948.06</v>
      </c>
      <c r="FS33" s="67">
        <f t="shared" si="41"/>
        <v>2707242.69</v>
      </c>
      <c r="FT33" s="67">
        <f t="shared" si="41"/>
        <v>2592352.33</v>
      </c>
      <c r="FU33" s="67">
        <f t="shared" si="41"/>
        <v>2260333.35</v>
      </c>
      <c r="FV33" s="67">
        <f t="shared" si="41"/>
        <v>2038892.44</v>
      </c>
      <c r="FW33" s="67">
        <f t="shared" si="41"/>
        <v>1782637.9300000002</v>
      </c>
      <c r="FX33" s="67">
        <f t="shared" si="41"/>
        <v>1175866.06</v>
      </c>
      <c r="FY33" s="67">
        <f t="shared" si="41"/>
        <v>954819.24</v>
      </c>
      <c r="FZ33" s="67">
        <f t="shared" si="41"/>
        <v>902698.72</v>
      </c>
      <c r="GA33" s="67">
        <f t="shared" si="41"/>
        <v>575393.1</v>
      </c>
      <c r="GB33" s="67">
        <f t="shared" si="41"/>
        <v>533757.74</v>
      </c>
      <c r="GC33" s="67">
        <f t="shared" si="41"/>
        <v>499847.4</v>
      </c>
      <c r="GD33" s="67">
        <f t="shared" si="41"/>
        <v>94138.47</v>
      </c>
      <c r="GE33" s="67">
        <f t="shared" si="41"/>
        <v>85038.37</v>
      </c>
      <c r="GF33" s="67">
        <f t="shared" si="41"/>
        <v>73569.53</v>
      </c>
      <c r="GG33" s="67">
        <f t="shared" si="41"/>
        <v>41504.979999999996</v>
      </c>
      <c r="GH33" s="67">
        <f t="shared" si="41"/>
        <v>19925</v>
      </c>
      <c r="GI33" s="67">
        <f t="shared" si="41"/>
        <v>19065</v>
      </c>
      <c r="GJ33" s="67">
        <f t="shared" si="41"/>
        <v>0</v>
      </c>
      <c r="GK33" s="67">
        <f t="shared" si="41"/>
        <v>0</v>
      </c>
      <c r="GL33" s="67">
        <f t="shared" si="41"/>
        <v>0</v>
      </c>
      <c r="GM33" s="67">
        <f t="shared" si="41"/>
        <v>0</v>
      </c>
      <c r="GN33" s="67">
        <f t="shared" si="41"/>
        <v>0</v>
      </c>
      <c r="GO33" s="67">
        <f t="shared" ref="GO33:HW33" si="42">GO25+GO28+GO32</f>
        <v>0</v>
      </c>
      <c r="GP33" s="67">
        <f t="shared" si="42"/>
        <v>0</v>
      </c>
      <c r="GQ33" s="67">
        <f t="shared" si="42"/>
        <v>0</v>
      </c>
      <c r="GR33" s="67">
        <f t="shared" si="42"/>
        <v>0</v>
      </c>
      <c r="GS33" s="67">
        <f t="shared" si="42"/>
        <v>0</v>
      </c>
      <c r="GT33" s="67">
        <f t="shared" si="42"/>
        <v>0</v>
      </c>
      <c r="GU33" s="67">
        <f t="shared" si="42"/>
        <v>0</v>
      </c>
      <c r="GV33" s="67">
        <f t="shared" si="42"/>
        <v>0</v>
      </c>
      <c r="GW33" s="67">
        <f t="shared" si="42"/>
        <v>0</v>
      </c>
      <c r="GX33" s="67">
        <f t="shared" si="42"/>
        <v>0</v>
      </c>
      <c r="GY33" s="67">
        <f t="shared" si="42"/>
        <v>0</v>
      </c>
      <c r="GZ33" s="67">
        <f t="shared" si="42"/>
        <v>0</v>
      </c>
      <c r="HA33" s="67">
        <f t="shared" si="42"/>
        <v>0</v>
      </c>
      <c r="HB33" s="67">
        <f t="shared" si="42"/>
        <v>0</v>
      </c>
      <c r="HC33" s="67">
        <f t="shared" si="42"/>
        <v>0</v>
      </c>
      <c r="HD33" s="67">
        <f t="shared" si="42"/>
        <v>0</v>
      </c>
      <c r="HE33" s="67">
        <f t="shared" si="42"/>
        <v>0</v>
      </c>
      <c r="HF33" s="67">
        <f t="shared" si="42"/>
        <v>0</v>
      </c>
      <c r="HG33" s="67">
        <f t="shared" si="42"/>
        <v>0</v>
      </c>
      <c r="HH33" s="67">
        <f t="shared" si="42"/>
        <v>0</v>
      </c>
      <c r="HI33" s="67">
        <f t="shared" si="42"/>
        <v>0</v>
      </c>
      <c r="HJ33" s="67">
        <f t="shared" si="42"/>
        <v>0</v>
      </c>
      <c r="HK33" s="67">
        <f t="shared" si="42"/>
        <v>0</v>
      </c>
      <c r="HL33" s="67">
        <f t="shared" si="42"/>
        <v>0</v>
      </c>
      <c r="HM33" s="67">
        <f t="shared" si="42"/>
        <v>0</v>
      </c>
      <c r="HN33" s="67">
        <f t="shared" si="42"/>
        <v>0</v>
      </c>
      <c r="HO33" s="67">
        <f t="shared" si="42"/>
        <v>0</v>
      </c>
      <c r="HP33" s="67">
        <f t="shared" si="42"/>
        <v>0</v>
      </c>
      <c r="HQ33" s="67">
        <f t="shared" si="42"/>
        <v>0</v>
      </c>
      <c r="HR33" s="67">
        <f t="shared" si="42"/>
        <v>0</v>
      </c>
      <c r="HS33" s="67">
        <f t="shared" si="42"/>
        <v>0</v>
      </c>
      <c r="HT33" s="67">
        <f t="shared" si="42"/>
        <v>0</v>
      </c>
      <c r="HU33" s="67">
        <f t="shared" si="42"/>
        <v>0</v>
      </c>
      <c r="HV33" s="67">
        <f t="shared" si="42"/>
        <v>0</v>
      </c>
      <c r="HW33" s="67">
        <f t="shared" si="42"/>
        <v>0</v>
      </c>
      <c r="HX33" s="67"/>
      <c r="HY33" s="67">
        <f t="array" ref="HY33">SUM(IF($D$45:$HX$45=HY$1,IF($D$46:$HX$46=12,($D33:$HX33))))</f>
        <v>0</v>
      </c>
      <c r="HZ33" s="67">
        <f t="array" ref="HZ33">SUM(IF($D$45:$HX$45=HZ$1,IF($D$46:$HX$46=12,($D33:$HX33))))</f>
        <v>0</v>
      </c>
      <c r="IA33" s="67">
        <f t="array" ref="IA33">SUM(IF($D$45:$HX$45=IA$1,IF($D$46:$HX$46=12,($D33:$HX33))))</f>
        <v>74894645.84999986</v>
      </c>
      <c r="IB33" s="67">
        <f t="array" ref="IB33">SUM(IF($D$45:$HX$45=IB$1,IF($D$46:$HX$46=12,($D33:$HX33))))</f>
        <v>69539072.149999857</v>
      </c>
      <c r="IC33" s="67">
        <f t="array" ref="IC33">SUM(IF($D$45:$HX$45=IC$1,IF($D$46:$HX$46=12,($D33:$HX33))))</f>
        <v>63810907.269999824</v>
      </c>
      <c r="ID33" s="67">
        <f t="array" ref="ID33">SUM(IF($D$45:$HX$45=ID$1,IF($D$46:$HX$46=12,($D33:$HX33))))</f>
        <v>60054114.500000015</v>
      </c>
      <c r="IE33" s="67">
        <f t="array" ref="IE33">SUM(IF($D$45:$HX$45=IE$1,IF($D$46:$HX$46=12,($D33:$HX33))))</f>
        <v>54542381.18999999</v>
      </c>
      <c r="IF33" s="67">
        <f t="array" ref="IF33">SUM(IF($D$45:$HX$45=IF$1,IF($D$46:$HX$46=12,($D33:$HX33))))</f>
        <v>48486136.220000006</v>
      </c>
      <c r="IG33" s="67">
        <f t="array" ref="IG33">SUM(IF($D$45:$HX$45=IG$1,IF($D$46:$HX$46=12,($D33:$HX33))))</f>
        <v>41850819.079999991</v>
      </c>
      <c r="IH33" s="67">
        <f t="array" ref="IH33">SUM(IF($D$45:$HX$45=IH$1,IF($D$46:$HX$46=12,($D33:$HX33))))</f>
        <v>34668722.159999989</v>
      </c>
      <c r="II33" s="67">
        <f t="array" ref="II33">SUM(IF($D$45:$HX$45=II$1,IF($D$46:$HX$46=12,($D33:$HX33))))</f>
        <v>26985815.300000008</v>
      </c>
      <c r="IJ33" s="67">
        <f t="array" ref="IJ33">SUM(IF($D$45:$HX$45=IJ$1,IF($D$46:$HX$46=12,($D33:$HX33))))</f>
        <v>19066971.940000001</v>
      </c>
      <c r="IK33" s="67">
        <f t="array" ref="IK33">SUM(IF($D$45:$HX$45=IK$1,IF($D$46:$HX$46=12,($D33:$HX33))))</f>
        <v>12137215.290000001</v>
      </c>
      <c r="IL33" s="67">
        <f t="array" ref="IL33">SUM(IF($D$45:$HX$45=IL$1,IF($D$46:$HX$46=12,($D33:$HX33))))</f>
        <v>7502202.8200000003</v>
      </c>
      <c r="IM33" s="67">
        <f t="array" ref="IM33">SUM(IF($D$45:$HX$45=IM$1,IF($D$46:$HX$46=12,($D33:$HX33))))</f>
        <v>3262796.88</v>
      </c>
      <c r="IN33" s="67">
        <f t="array" ref="IN33">SUM(IF($D$45:$HX$45=IN$1,IF($D$46:$HX$46=12,($D33:$HX33))))</f>
        <v>499847.4</v>
      </c>
      <c r="IO33" s="67">
        <f t="array" ref="IO33">SUM(IF($D$45:$HX$45=IO$1,IF($D$46:$HX$46=12,($D33:$HX33))))</f>
        <v>0</v>
      </c>
      <c r="IP33" s="67">
        <f t="array" ref="IP33">SUM(IF($D$45:$HX$45=IP$1,IF($D$46:$HX$46=12,($D33:$HX33))))</f>
        <v>0</v>
      </c>
      <c r="IQ33" s="67">
        <f t="array" ref="IQ33">SUM(IF($D$45:$HX$45=IQ$1,IF($D$46:$HX$46=12,($D33:$HX33))))</f>
        <v>0</v>
      </c>
      <c r="IR33" s="67">
        <f t="array" ref="IR33">SUM(IF($D$45:$HX$45=IR$1,IF($D$46:$HX$46=12,($D33:$HX33))))</f>
        <v>0</v>
      </c>
    </row>
    <row r="34" spans="2:252" x14ac:dyDescent="0.2">
      <c r="B34" s="64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42"/>
      <c r="HY34" s="42"/>
      <c r="HZ34" s="42"/>
      <c r="IA34" s="4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</row>
    <row r="35" spans="2:252" x14ac:dyDescent="0.2">
      <c r="B35" s="60" t="s">
        <v>33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42"/>
      <c r="HY35" s="42"/>
      <c r="HZ35" s="42"/>
      <c r="IA35" s="4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</row>
    <row r="36" spans="2:252" x14ac:dyDescent="0.2">
      <c r="B36" s="39" t="s">
        <v>38</v>
      </c>
      <c r="D36" s="8">
        <f>SUMIF(RevReqDetR!$B$11:$B$311,D$1,RevReqDetR!$AX$11:$AX$311)</f>
        <v>0</v>
      </c>
      <c r="E36" s="8">
        <f>SUMIF(RevReqDetR!$B$11:$B$311,E$1,RevReqDetR!$AX$11:$AX$311)</f>
        <v>0</v>
      </c>
      <c r="F36" s="8">
        <f>SUMIF(RevReqDetR!$B$11:$B$311,F$1,RevReqDetR!$AX$11:$AX$311)</f>
        <v>0</v>
      </c>
      <c r="G36" s="8">
        <f>SUMIF(RevReqDetR!$B$11:$B$311,G$1,RevReqDetR!$AX$11:$AX$311)</f>
        <v>0</v>
      </c>
      <c r="H36" s="8">
        <f>SUMIF(RevReqDetR!$B$11:$B$311,H$1,RevReqDetR!$AX$11:$AX$311)</f>
        <v>0</v>
      </c>
      <c r="I36" s="8">
        <f>SUMIF(RevReqDetR!$B$11:$B$311,I$1,RevReqDetR!$AX$11:$AX$311)</f>
        <v>0</v>
      </c>
      <c r="J36" s="8">
        <f>SUMIF(RevReqDetR!$B$11:$B$311,J$1,RevReqDetR!$AX$11:$AX$311)</f>
        <v>0</v>
      </c>
      <c r="K36" s="8">
        <f>SUMIF(RevReqDetR!$B$11:$B$311,K$1,RevReqDetR!$AX$11:$AX$311)</f>
        <v>0</v>
      </c>
      <c r="L36" s="8">
        <f>SUMIF(RevReqDetR!$B$11:$B$311,L$1,RevReqDetR!$AX$11:$AX$311)</f>
        <v>0</v>
      </c>
      <c r="M36" s="8">
        <f>SUMIF(RevReqDetR!$B$11:$B$311,M$1,RevReqDetR!$AX$11:$AX$311)</f>
        <v>0</v>
      </c>
      <c r="N36" s="8">
        <f>SUMIF(RevReqDetR!$B$11:$B$311,N$1,RevReqDetR!$AX$11:$AX$311)</f>
        <v>0</v>
      </c>
      <c r="O36" s="8">
        <f>SUMIF(RevReqDetR!$B$11:$B$311,O$1,RevReqDetR!$AX$11:$AX$311)</f>
        <v>0</v>
      </c>
      <c r="P36" s="8">
        <f>SUMIF(RevReqDetR!$B$11:$B$311,P$1,RevReqDetR!$AX$11:$AX$311)</f>
        <v>0</v>
      </c>
      <c r="Q36" s="8">
        <f>SUMIF(RevReqDetR!$B$11:$B$311,Q$1,RevReqDetR!$AX$11:$AX$311)</f>
        <v>0</v>
      </c>
      <c r="R36" s="8">
        <f>SUMIF(RevReqDetR!$B$11:$B$311,R$1,RevReqDetR!$AX$11:$AX$311)</f>
        <v>0</v>
      </c>
      <c r="S36" s="8">
        <f>SUMIF(RevReqDetR!$B$11:$B$311,S$1,RevReqDetR!$AX$11:$AX$311)</f>
        <v>0</v>
      </c>
      <c r="T36" s="8">
        <f>SUMIF(RevReqDetR!$B$11:$B$311,T$1,RevReqDetR!$AX$11:$AX$311)</f>
        <v>0</v>
      </c>
      <c r="U36" s="8">
        <f>SUMIF(RevReqDetR!$B$11:$B$311,U$1,RevReqDetR!$AX$11:$AX$311)</f>
        <v>0</v>
      </c>
      <c r="V36" s="8">
        <f>SUMIF(RevReqDetR!$B$11:$B$311,V$1,RevReqDetR!$AX$11:$AX$311)</f>
        <v>0</v>
      </c>
      <c r="W36" s="8">
        <f>SUMIF(RevReqDetR!$B$11:$B$311,W$1,RevReqDetR!$AX$11:$AX$311)</f>
        <v>0</v>
      </c>
      <c r="X36" s="8">
        <f>SUMIF(RevReqDetR!$B$11:$B$311,X$1,RevReqDetR!$AX$11:$AX$311)</f>
        <v>0</v>
      </c>
      <c r="Y36" s="8">
        <f>SUMIF(RevReqDetR!$B$11:$B$311,Y$1,RevReqDetR!$AX$11:$AX$311)</f>
        <v>0</v>
      </c>
      <c r="Z36" s="8">
        <f>SUMIF(RevReqDetR!$B$11:$B$311,Z$1,RevReqDetR!$AX$11:$AX$311)</f>
        <v>0</v>
      </c>
      <c r="AA36" s="8">
        <f>SUMIF(RevReqDetR!$B$11:$B$311,AA$1,RevReqDetR!$AX$11:$AX$311)</f>
        <v>0</v>
      </c>
      <c r="AB36" s="8">
        <f>SUMIF(RevReqDetR!$B$11:$B$311,AB$1,RevReqDetR!$AX$11:$AX$311)</f>
        <v>0</v>
      </c>
      <c r="AC36" s="8">
        <f>SUMIF(RevReqDetR!$B$11:$B$311,AC$1,RevReqDetR!$AX$11:$AX$311)</f>
        <v>0</v>
      </c>
      <c r="AD36" s="8">
        <f>SUMIF(RevReqDetR!$B$11:$B$311,AD$1,RevReqDetR!$AX$11:$AX$311)</f>
        <v>0</v>
      </c>
      <c r="AE36" s="8">
        <f>SUMIF(RevReqDetR!$B$11:$B$311,AE$1,RevReqDetR!$AX$11:$AX$311)</f>
        <v>0</v>
      </c>
      <c r="AF36" s="8">
        <f>SUMIF(RevReqDetR!$B$11:$B$311,AF$1,RevReqDetR!$AX$11:$AX$311)</f>
        <v>0</v>
      </c>
      <c r="AG36" s="8">
        <f>SUMIF(RevReqDetR!$B$11:$B$311,AG$1,RevReqDetR!$AX$11:$AX$311)</f>
        <v>0</v>
      </c>
      <c r="AH36" s="8">
        <f>SUMIF(RevReqDetR!$B$11:$B$311,AH$1,RevReqDetR!$AX$11:$AX$311)</f>
        <v>0</v>
      </c>
      <c r="AI36" s="8">
        <f>SUMIF(RevReqDetR!$B$11:$B$311,AI$1,RevReqDetR!$AX$11:$AX$311)</f>
        <v>0</v>
      </c>
      <c r="AJ36" s="8">
        <f>SUMIF(RevReqDetR!$B$11:$B$311,AJ$1,RevReqDetR!$AX$11:$AX$311)</f>
        <v>0</v>
      </c>
      <c r="AK36" s="8">
        <f>SUMIF(RevReqDetR!$B$11:$B$311,AK$1,RevReqDetR!$AX$11:$AX$311)</f>
        <v>0</v>
      </c>
      <c r="AL36" s="8">
        <f>SUMIF(RevReqDetR!$B$11:$B$311,AL$1,RevReqDetR!$AX$11:$AX$311)</f>
        <v>0</v>
      </c>
      <c r="AM36" s="8">
        <f>SUMIF(RevReqDetR!$B$11:$B$311,AM$1,RevReqDetR!$AX$11:$AX$311)</f>
        <v>0</v>
      </c>
      <c r="AN36" s="8">
        <f>SUMIF(RevReqDetR!$B$11:$B$311,AN$1,RevReqDetR!$AX$11:$AX$311)</f>
        <v>0</v>
      </c>
      <c r="AO36" s="8">
        <f>SUMIF(RevReqDetR!$B$11:$B$311,AO$1,RevReqDetR!$AX$11:$AX$311)</f>
        <v>0</v>
      </c>
      <c r="AP36" s="8">
        <f>SUMIF(RevReqDetR!$B$11:$B$311,AP$1,RevReqDetR!$AX$11:$AX$311)</f>
        <v>0</v>
      </c>
      <c r="AQ36" s="8">
        <f>SUMIF(RevReqDetR!$B$11:$B$311,AQ$1,RevReqDetR!$AX$11:$AX$311)</f>
        <v>0</v>
      </c>
      <c r="AR36" s="8">
        <f>SUMIF(RevReqDetR!$B$11:$B$311,AR$1,RevReqDetR!$AX$11:$AX$311)</f>
        <v>0</v>
      </c>
      <c r="AS36" s="8">
        <f>SUMIF(RevReqDetR!$B$11:$B$311,AS$1,RevReqDetR!$AX$11:$AX$311)</f>
        <v>0</v>
      </c>
      <c r="AT36" s="8">
        <f>SUMIF(RevReqDetR!$B$11:$B$311,AT$1,RevReqDetR!$AX$11:$AX$311)</f>
        <v>0</v>
      </c>
      <c r="AU36" s="8">
        <f>SUMIF(RevReqDetR!$B$11:$B$311,AU$1,RevReqDetR!$AX$11:$AX$311)</f>
        <v>0</v>
      </c>
      <c r="AV36" s="8">
        <f>SUMIF(RevReqDetR!$B$11:$B$311,AV$1,RevReqDetR!$AX$11:$AX$311)</f>
        <v>0</v>
      </c>
      <c r="AW36" s="8">
        <f>SUMIF(RevReqDetR!$B$11:$B$311,AW$1,RevReqDetR!$AX$11:$AX$311)</f>
        <v>0</v>
      </c>
      <c r="AX36" s="8">
        <f>SUMIF(RevReqDetR!$B$11:$B$311,AX$1,RevReqDetR!$AX$11:$AX$311)</f>
        <v>0</v>
      </c>
      <c r="AY36" s="8">
        <f>SUMIF(RevReqDetR!$B$11:$B$311,AY$1,RevReqDetR!$AX$11:$AX$311)</f>
        <v>0</v>
      </c>
      <c r="AZ36" s="8">
        <f>SUMIF(RevReqDetR!$B$11:$B$311,AZ$1,RevReqDetR!$AX$11:$AX$311)</f>
        <v>0</v>
      </c>
      <c r="BA36" s="8">
        <f>SUMIF(RevReqDetR!$B$11:$B$311,BA$1,RevReqDetR!$AX$11:$AX$311)</f>
        <v>0</v>
      </c>
      <c r="BB36" s="8">
        <f>SUMIF(RevReqDetR!$B$11:$B$311,BB$1,RevReqDetR!$AX$11:$AX$311)</f>
        <v>0</v>
      </c>
      <c r="BC36" s="8">
        <f>SUMIF(RevReqDetR!$B$11:$B$311,BC$1,RevReqDetR!$AX$11:$AX$311)</f>
        <v>0</v>
      </c>
      <c r="BD36" s="8">
        <f>SUMIF(RevReqDetR!$B$11:$B$311,BD$1,RevReqDetR!$AX$11:$AX$311)</f>
        <v>0</v>
      </c>
      <c r="BE36" s="8">
        <f>SUMIF(RevReqDetR!$B$11:$B$311,BE$1,RevReqDetR!$AX$11:$AX$311)</f>
        <v>0</v>
      </c>
      <c r="BF36" s="8">
        <f>SUMIF(RevReqDetR!$B$11:$B$311,BF$1,RevReqDetR!$AX$11:$AX$311)</f>
        <v>0</v>
      </c>
      <c r="BG36" s="8">
        <f>SUMIF(RevReqDetR!$B$11:$B$311,BG$1,RevReqDetR!$AX$11:$AX$311)</f>
        <v>0</v>
      </c>
      <c r="BH36" s="8">
        <f>SUMIF(RevReqDetR!$B$11:$B$311,BH$1,RevReqDetR!$AX$11:$AX$311)</f>
        <v>0</v>
      </c>
      <c r="BI36" s="8">
        <f>SUMIF(RevReqDetR!$B$11:$B$311,BI$1,RevReqDetR!$AX$11:$AX$311)</f>
        <v>0</v>
      </c>
      <c r="BJ36" s="8">
        <f>SUMIF(RevReqDetR!$B$11:$B$311,BJ$1,RevReqDetR!$AX$11:$AX$311)</f>
        <v>0</v>
      </c>
      <c r="BK36" s="8">
        <f>SUMIF(RevReqDetR!$B$11:$B$311,BK$1,RevReqDetR!$AX$11:$AX$311)</f>
        <v>0</v>
      </c>
      <c r="BL36" s="8">
        <f>SUMIF(RevReqDetR!$B$11:$B$311,BL$1,RevReqDetR!$AX$11:$AX$311)</f>
        <v>0</v>
      </c>
      <c r="BM36" s="8">
        <f>SUMIF(RevReqDetR!$B$11:$B$311,BM$1,RevReqDetR!$AX$11:$AX$311)</f>
        <v>0</v>
      </c>
      <c r="BN36" s="8">
        <f>SUMIF(RevReqDetR!$B$11:$B$311,BN$1,RevReqDetR!$AX$11:$AX$311)</f>
        <v>0</v>
      </c>
      <c r="BO36" s="8">
        <f>SUMIF(RevReqDetR!$B$11:$B$311,BO$1,RevReqDetR!$AX$11:$AX$311)</f>
        <v>0</v>
      </c>
      <c r="BP36" s="8">
        <f>SUMIF(RevReqDetR!$B$11:$B$311,BP$1,RevReqDetR!$AX$11:$AX$311)</f>
        <v>0</v>
      </c>
      <c r="BQ36" s="8">
        <f>SUMIF(RevReqDetR!$B$11:$B$311,BQ$1,RevReqDetR!$AX$11:$AX$311)</f>
        <v>0</v>
      </c>
      <c r="BR36" s="8">
        <f>SUMIF(RevReqDetR!$B$11:$B$311,BR$1,RevReqDetR!$AX$11:$AX$311)</f>
        <v>0</v>
      </c>
      <c r="BS36" s="8">
        <f>SUMIF(RevReqDetR!$B$11:$B$311,BS$1,RevReqDetR!$AX$11:$AX$311)</f>
        <v>0</v>
      </c>
      <c r="BT36" s="8">
        <f>SUMIF(RevReqDetR!$B$11:$B$311,BT$1,RevReqDetR!$AX$11:$AX$311)</f>
        <v>0</v>
      </c>
      <c r="BU36" s="8">
        <f>SUMIF(RevReqDetR!$B$11:$B$311,BU$1,RevReqDetR!$AX$11:$AX$311)</f>
        <v>0</v>
      </c>
      <c r="BV36" s="8">
        <f>SUMIF(RevReqDetR!$B$11:$B$311,BV$1,RevReqDetR!$AX$11:$AX$311)</f>
        <v>0</v>
      </c>
      <c r="BW36" s="8">
        <f>SUMIF(RevReqDetR!$B$11:$B$311,BW$1,RevReqDetR!$AX$11:$AX$311)</f>
        <v>0</v>
      </c>
      <c r="BX36" s="8">
        <f>SUMIF(RevReqDetR!$B$11:$B$311,BX$1,RevReqDetR!$AX$11:$AX$311)</f>
        <v>0</v>
      </c>
      <c r="BY36" s="8">
        <f>SUMIF(RevReqDetR!$B$11:$B$311,BY$1,RevReqDetR!$AX$11:$AX$311)</f>
        <v>0</v>
      </c>
      <c r="BZ36" s="8">
        <f>SUMIF(RevReqDetR!$B$11:$B$311,BZ$1,RevReqDetR!$AX$11:$AX$311)</f>
        <v>0</v>
      </c>
      <c r="CA36" s="8">
        <f>SUMIF(RevReqDetR!$B$11:$B$311,CA$1,RevReqDetR!$AX$11:$AX$311)</f>
        <v>0</v>
      </c>
      <c r="CB36" s="8">
        <f>SUMIF(RevReqDetR!$B$11:$B$311,CB$1,RevReqDetR!$AX$11:$AX$311)</f>
        <v>0</v>
      </c>
      <c r="CC36" s="8">
        <f>SUMIF(RevReqDetR!$B$11:$B$311,CC$1,RevReqDetR!$AX$11:$AX$311)</f>
        <v>0</v>
      </c>
      <c r="CD36" s="8">
        <f>SUMIF(RevReqDetR!$B$11:$B$311,CD$1,RevReqDetR!$AX$11:$AX$311)</f>
        <v>0</v>
      </c>
      <c r="CE36" s="8">
        <f>SUMIF(RevReqDetR!$B$11:$B$311,CE$1,RevReqDetR!$AX$11:$AX$311)</f>
        <v>0</v>
      </c>
      <c r="CF36" s="8">
        <f>SUMIF(RevReqDetR!$B$11:$B$311,CF$1,RevReqDetR!$AX$11:$AX$311)</f>
        <v>0</v>
      </c>
      <c r="CG36" s="8">
        <f>SUMIF(RevReqDetR!$B$11:$B$311,CG$1,RevReqDetR!$AX$11:$AX$311)</f>
        <v>0</v>
      </c>
      <c r="CH36" s="8">
        <f>SUMIF(RevReqDetR!$B$11:$B$311,CH$1,RevReqDetR!$AX$11:$AX$311)</f>
        <v>0</v>
      </c>
      <c r="CI36" s="8">
        <f>SUMIF(RevReqDetR!$B$11:$B$311,CI$1,RevReqDetR!$AX$11:$AX$311)</f>
        <v>0</v>
      </c>
      <c r="CJ36" s="8">
        <f>SUMIF(RevReqDetR!$B$11:$B$311,CJ$1,RevReqDetR!$AX$11:$AX$311)</f>
        <v>0</v>
      </c>
      <c r="CK36" s="8">
        <f>SUMIF(RevReqDetR!$B$11:$B$311,CK$1,RevReqDetR!$AX$11:$AX$311)</f>
        <v>0</v>
      </c>
      <c r="CL36" s="8">
        <f>SUMIF(RevReqDetR!$B$11:$B$311,CL$1,RevReqDetR!$AX$11:$AX$311)</f>
        <v>0</v>
      </c>
      <c r="CM36" s="8">
        <f>SUMIF(RevReqDetR!$B$11:$B$311,CM$1,RevReqDetR!$AX$11:$AX$311)</f>
        <v>0</v>
      </c>
      <c r="CN36" s="8">
        <f>SUMIF(RevReqDetR!$B$11:$B$311,CN$1,RevReqDetR!$AX$11:$AX$311)</f>
        <v>0</v>
      </c>
      <c r="CO36" s="8">
        <f>SUMIF(RevReqDetR!$B$11:$B$311,CO$1,RevReqDetR!$AX$11:$AX$311)</f>
        <v>0</v>
      </c>
      <c r="CP36" s="8">
        <f>SUMIF(RevReqDetR!$B$11:$B$311,CP$1,RevReqDetR!$AX$11:$AX$311)</f>
        <v>0</v>
      </c>
      <c r="CQ36" s="8">
        <f>SUMIF(RevReqDetR!$B$11:$B$311,CQ$1,RevReqDetR!$AX$11:$AX$311)</f>
        <v>0</v>
      </c>
      <c r="CR36" s="8">
        <f>SUMIF(RevReqDetR!$B$11:$B$311,CR$1,RevReqDetR!$AX$11:$AX$311)</f>
        <v>0</v>
      </c>
      <c r="CS36" s="8">
        <f>SUMIF(RevReqDetR!$B$11:$B$311,CS$1,RevReqDetR!$AX$11:$AX$311)</f>
        <v>0</v>
      </c>
      <c r="CT36" s="8">
        <f>SUMIF(RevReqDetR!$B$11:$B$311,CT$1,RevReqDetR!$AX$11:$AX$311)</f>
        <v>0</v>
      </c>
      <c r="CU36" s="8">
        <f>SUMIF(RevReqDetR!$B$11:$B$311,CU$1,RevReqDetR!$AX$11:$AX$311)</f>
        <v>0</v>
      </c>
      <c r="CV36" s="8">
        <f>SUMIF(RevReqDetR!$B$11:$B$311,CV$1,RevReqDetR!$AX$11:$AX$311)</f>
        <v>0</v>
      </c>
      <c r="CW36" s="8">
        <f>SUMIF(RevReqDetR!$B$11:$B$311,CW$1,RevReqDetR!$AX$11:$AX$311)</f>
        <v>0</v>
      </c>
      <c r="CX36" s="8">
        <f>SUMIF(RevReqDetR!$B$11:$B$311,CX$1,RevReqDetR!$AX$11:$AX$311)</f>
        <v>0</v>
      </c>
      <c r="CY36" s="8">
        <f>SUMIF(RevReqDetR!$B$11:$B$311,CY$1,RevReqDetR!$AX$11:$AX$311)</f>
        <v>0</v>
      </c>
      <c r="CZ36" s="8">
        <f>SUMIF(RevReqDetR!$B$11:$B$311,CZ$1,RevReqDetR!$AX$11:$AX$311)</f>
        <v>0</v>
      </c>
      <c r="DA36" s="8">
        <f>SUMIF(RevReqDetR!$B$11:$B$311,DA$1,RevReqDetR!$AX$11:$AX$311)</f>
        <v>0</v>
      </c>
      <c r="DB36" s="8">
        <f>SUMIF(RevReqDetR!$B$11:$B$311,DB$1,RevReqDetR!$AX$11:$AX$311)</f>
        <v>0</v>
      </c>
      <c r="DC36" s="8">
        <f>SUMIF(RevReqDetR!$B$11:$B$311,DC$1,RevReqDetR!$AX$11:$AX$311)</f>
        <v>0</v>
      </c>
      <c r="DD36" s="8">
        <f>SUMIF(RevReqDetR!$B$11:$B$311,DD$1,RevReqDetR!$AX$11:$AX$311)</f>
        <v>0</v>
      </c>
      <c r="DE36" s="8">
        <f>SUMIF(RevReqDetR!$B$11:$B$311,DE$1,RevReqDetR!$AX$11:$AX$311)</f>
        <v>0</v>
      </c>
      <c r="DF36" s="8">
        <f>SUMIF(RevReqDetR!$B$11:$B$311,DF$1,RevReqDetR!$AX$11:$AX$311)</f>
        <v>0</v>
      </c>
      <c r="DG36" s="8">
        <f>SUMIF(RevReqDetR!$B$11:$B$311,DG$1,RevReqDetR!$AX$11:$AX$311)</f>
        <v>0</v>
      </c>
      <c r="DH36" s="8">
        <f>SUMIF(RevReqDetR!$B$11:$B$311,DH$1,RevReqDetR!$AX$11:$AX$311)</f>
        <v>0</v>
      </c>
      <c r="DI36" s="8">
        <f>SUMIF(RevReqDetR!$B$11:$B$311,DI$1,RevReqDetR!$AX$11:$AX$311)</f>
        <v>0</v>
      </c>
      <c r="DJ36" s="8">
        <f>SUMIF(RevReqDetR!$B$11:$B$311,DJ$1,RevReqDetR!$AX$11:$AX$311)</f>
        <v>0</v>
      </c>
      <c r="DK36" s="8">
        <f>SUMIF(RevReqDetR!$B$11:$B$311,DK$1,RevReqDetR!$AX$11:$AX$311)</f>
        <v>0</v>
      </c>
      <c r="DL36" s="8">
        <f>SUMIF(RevReqDetR!$B$11:$B$311,DL$1,RevReqDetR!$AX$11:$AX$311)</f>
        <v>0</v>
      </c>
      <c r="DM36" s="8">
        <f>SUMIF(RevReqDetR!$B$11:$B$311,DM$1,RevReqDetR!$AX$11:$AX$311)</f>
        <v>0</v>
      </c>
      <c r="DN36" s="8">
        <f>SUMIF(RevReqDetR!$B$11:$B$311,DN$1,RevReqDetR!$AX$11:$AX$311)</f>
        <v>0</v>
      </c>
      <c r="DO36" s="8">
        <f>SUMIF(RevReqDetR!$B$11:$B$311,DO$1,RevReqDetR!$AX$11:$AX$311)</f>
        <v>0</v>
      </c>
      <c r="DP36" s="8">
        <f>SUMIF(RevReqDetR!$B$11:$B$311,DP$1,RevReqDetR!$AX$11:$AX$311)</f>
        <v>0</v>
      </c>
      <c r="DQ36" s="8">
        <f>SUMIF(RevReqDetR!$B$11:$B$311,DQ$1,RevReqDetR!$AX$11:$AX$311)</f>
        <v>0</v>
      </c>
      <c r="DR36" s="8">
        <f>SUMIF(RevReqDetR!$B$11:$B$311,DR$1,RevReqDetR!$AX$11:$AX$311)</f>
        <v>0</v>
      </c>
      <c r="DS36" s="8">
        <f>SUMIF(RevReqDetR!$B$11:$B$311,DS$1,RevReqDetR!$AX$11:$AX$311)</f>
        <v>0</v>
      </c>
      <c r="DT36" s="8">
        <f>SUMIF(RevReqDetR!$B$11:$B$311,DT$1,RevReqDetR!$AX$11:$AX$311)</f>
        <v>0</v>
      </c>
      <c r="DU36" s="8">
        <f>SUMIF(RevReqDetR!$B$11:$B$311,DU$1,RevReqDetR!$AX$11:$AX$311)</f>
        <v>0</v>
      </c>
      <c r="DV36" s="8">
        <f>SUMIF(RevReqDetR!$B$11:$B$311,DV$1,RevReqDetR!$AX$11:$AX$311)</f>
        <v>0</v>
      </c>
      <c r="DW36" s="8">
        <f>SUMIF(RevReqDetR!$B$11:$B$311,DW$1,RevReqDetR!$AX$11:$AX$311)</f>
        <v>0</v>
      </c>
      <c r="DX36" s="8">
        <f>SUMIF(RevReqDetR!$B$11:$B$311,DX$1,RevReqDetR!$AX$11:$AX$311)</f>
        <v>0</v>
      </c>
      <c r="DY36" s="8">
        <f>SUMIF(RevReqDetR!$B$11:$B$311,DY$1,RevReqDetR!$AX$11:$AX$311)</f>
        <v>0</v>
      </c>
      <c r="DZ36" s="8">
        <f>SUMIF(RevReqDetR!$B$11:$B$311,DZ$1,RevReqDetR!$AX$11:$AX$311)</f>
        <v>0</v>
      </c>
      <c r="EA36" s="8">
        <f>SUMIF(RevReqDetR!$B$11:$B$311,EA$1,RevReqDetR!$AX$11:$AX$311)</f>
        <v>0</v>
      </c>
      <c r="EB36" s="8">
        <f>SUMIF(RevReqDetR!$B$11:$B$311,EB$1,RevReqDetR!$AX$11:$AX$311)</f>
        <v>0</v>
      </c>
      <c r="EC36" s="8">
        <f>SUMIF(RevReqDetR!$B$11:$B$311,EC$1,RevReqDetR!$AX$11:$AX$311)</f>
        <v>0</v>
      </c>
      <c r="ED36" s="8">
        <f>SUMIF(RevReqDetR!$B$11:$B$311,ED$1,RevReqDetR!$AX$11:$AX$311)</f>
        <v>0</v>
      </c>
      <c r="EE36" s="8">
        <f>SUMIF(RevReqDetR!$B$11:$B$311,EE$1,RevReqDetR!$AX$11:$AX$311)</f>
        <v>0</v>
      </c>
      <c r="EF36" s="8">
        <f>SUMIF(RevReqDetR!$B$11:$B$311,EF$1,RevReqDetR!$AX$11:$AX$311)</f>
        <v>0</v>
      </c>
      <c r="EG36" s="8">
        <f>SUMIF(RevReqDetR!$B$11:$B$311,EG$1,RevReqDetR!$AX$11:$AX$311)</f>
        <v>0</v>
      </c>
      <c r="EH36" s="8">
        <f>SUMIF(RevReqDetR!$B$11:$B$311,EH$1,RevReqDetR!$AX$11:$AX$311)</f>
        <v>0</v>
      </c>
      <c r="EI36" s="8">
        <f>SUMIF(RevReqDetR!$B$11:$B$311,EI$1,RevReqDetR!$AX$11:$AX$311)</f>
        <v>0</v>
      </c>
      <c r="EJ36" s="8">
        <f>SUMIF(RevReqDetR!$B$11:$B$311,EJ$1,RevReqDetR!$AX$11:$AX$311)</f>
        <v>0</v>
      </c>
      <c r="EK36" s="8">
        <f>SUMIF(RevReqDetR!$B$11:$B$311,EK$1,RevReqDetR!$AX$11:$AX$311)</f>
        <v>0</v>
      </c>
      <c r="EL36" s="8">
        <f>SUMIF(RevReqDetR!$B$11:$B$311,EL$1,RevReqDetR!$AX$11:$AX$311)</f>
        <v>0</v>
      </c>
      <c r="EM36" s="8">
        <f>SUMIF(RevReqDetR!$B$11:$B$311,EM$1,RevReqDetR!$AX$11:$AX$311)</f>
        <v>0</v>
      </c>
      <c r="EN36" s="8">
        <f>SUMIF(RevReqDetR!$B$11:$B$311,EN$1,RevReqDetR!$AX$11:$AX$311)</f>
        <v>0</v>
      </c>
      <c r="EO36" s="8">
        <f>SUMIF(RevReqDetR!$B$11:$B$311,EO$1,RevReqDetR!$AX$11:$AX$311)</f>
        <v>0</v>
      </c>
      <c r="EP36" s="8">
        <f>SUMIF(RevReqDetR!$B$11:$B$311,EP$1,RevReqDetR!$AX$11:$AX$311)</f>
        <v>0</v>
      </c>
      <c r="EQ36" s="8">
        <f>SUMIF(RevReqDetR!$B$11:$B$311,EQ$1,RevReqDetR!$AX$11:$AX$311)</f>
        <v>0</v>
      </c>
      <c r="ER36" s="8">
        <f>SUMIF(RevReqDetR!$B$11:$B$311,ER$1,RevReqDetR!$AX$11:$AX$311)</f>
        <v>0</v>
      </c>
      <c r="ES36" s="8">
        <f>SUMIF(RevReqDetR!$B$11:$B$311,ES$1,RevReqDetR!$AX$11:$AX$311)</f>
        <v>0</v>
      </c>
      <c r="ET36" s="8">
        <f>SUMIF(RevReqDetR!$B$11:$B$311,ET$1,RevReqDetR!$AX$11:$AX$311)</f>
        <v>0</v>
      </c>
      <c r="EU36" s="8">
        <f>SUMIF(RevReqDetR!$B$11:$B$311,EU$1,RevReqDetR!$AX$11:$AX$311)</f>
        <v>0</v>
      </c>
      <c r="EV36" s="8">
        <f>SUMIF(RevReqDetR!$B$11:$B$311,EV$1,RevReqDetR!$AX$11:$AX$311)</f>
        <v>0</v>
      </c>
      <c r="EW36" s="8">
        <f>SUMIF(RevReqDetR!$B$11:$B$311,EW$1,RevReqDetR!$AX$11:$AX$311)</f>
        <v>0</v>
      </c>
      <c r="EX36" s="8">
        <f>SUMIF(RevReqDetR!$B$11:$B$311,EX$1,RevReqDetR!$AX$11:$AX$311)</f>
        <v>0</v>
      </c>
      <c r="EY36" s="8">
        <f>SUMIF(RevReqDetR!$B$11:$B$311,EY$1,RevReqDetR!$AX$11:$AX$311)</f>
        <v>0</v>
      </c>
      <c r="EZ36" s="8">
        <f>SUMIF(RevReqDetR!$B$11:$B$311,EZ$1,RevReqDetR!$AX$11:$AX$311)</f>
        <v>0</v>
      </c>
      <c r="FA36" s="8">
        <f>SUMIF(RevReqDetR!$B$11:$B$311,FA$1,RevReqDetR!$AX$11:$AX$311)</f>
        <v>0</v>
      </c>
      <c r="FB36" s="8">
        <f>SUMIF(RevReqDetR!$B$11:$B$311,FB$1,RevReqDetR!$AX$11:$AX$311)</f>
        <v>0</v>
      </c>
      <c r="FC36" s="8">
        <f>SUMIF(RevReqDetR!$B$11:$B$311,FC$1,RevReqDetR!$AX$11:$AX$311)</f>
        <v>0</v>
      </c>
      <c r="FD36" s="8">
        <f>SUMIF(RevReqDetR!$B$11:$B$311,FD$1,RevReqDetR!$AX$11:$AX$311)</f>
        <v>0</v>
      </c>
      <c r="FE36" s="8">
        <f>SUMIF(RevReqDetR!$B$11:$B$311,FE$1,RevReqDetR!$AX$11:$AX$311)</f>
        <v>0</v>
      </c>
      <c r="FF36" s="8">
        <f>SUMIF(RevReqDetR!$B$11:$B$311,FF$1,RevReqDetR!$AX$11:$AX$311)</f>
        <v>0</v>
      </c>
      <c r="FG36" s="8">
        <f>SUMIF(RevReqDetR!$B$11:$B$311,FG$1,RevReqDetR!$AX$11:$AX$311)</f>
        <v>0</v>
      </c>
      <c r="FH36" s="8">
        <f>SUMIF(RevReqDetR!$B$11:$B$311,FH$1,RevReqDetR!$AX$11:$AX$311)</f>
        <v>0</v>
      </c>
      <c r="FI36" s="8">
        <f>SUMIF(RevReqDetR!$B$11:$B$311,FI$1,RevReqDetR!$AX$11:$AX$311)</f>
        <v>0</v>
      </c>
      <c r="FJ36" s="8">
        <f>SUMIF(RevReqDetR!$B$11:$B$311,FJ$1,RevReqDetR!$AX$11:$AX$311)</f>
        <v>0</v>
      </c>
      <c r="FK36" s="8">
        <f>SUMIF(RevReqDetR!$B$11:$B$311,FK$1,RevReqDetR!$AX$11:$AX$311)</f>
        <v>0</v>
      </c>
      <c r="FL36" s="8">
        <f>SUMIF(RevReqDetR!$B$11:$B$311,FL$1,RevReqDetR!$AX$11:$AX$311)</f>
        <v>0</v>
      </c>
      <c r="FM36" s="8">
        <f>SUMIF(RevReqDetR!$B$11:$B$311,FM$1,RevReqDetR!$AX$11:$AX$311)</f>
        <v>0</v>
      </c>
      <c r="FN36" s="8">
        <f>SUMIF(RevReqDetR!$B$11:$B$311,FN$1,RevReqDetR!$AX$11:$AX$311)</f>
        <v>0</v>
      </c>
      <c r="FO36" s="8">
        <f>SUMIF(RevReqDetR!$B$11:$B$311,FO$1,RevReqDetR!$AX$11:$AX$311)</f>
        <v>0</v>
      </c>
      <c r="FP36" s="8">
        <f>SUMIF(RevReqDetR!$B$11:$B$311,FP$1,RevReqDetR!$AX$11:$AX$311)</f>
        <v>0</v>
      </c>
      <c r="FQ36" s="8">
        <f>SUMIF(RevReqDetR!$B$11:$B$311,FQ$1,RevReqDetR!$AX$11:$AX$311)</f>
        <v>0</v>
      </c>
      <c r="FR36" s="8">
        <f>SUMIF(RevReqDetR!$B$11:$B$311,FR$1,RevReqDetR!$AX$11:$AX$311)</f>
        <v>0</v>
      </c>
      <c r="FS36" s="8">
        <f>SUMIF(RevReqDetR!$B$11:$B$311,FS$1,RevReqDetR!$AX$11:$AX$311)</f>
        <v>0</v>
      </c>
      <c r="FT36" s="8">
        <f>SUMIF(RevReqDetR!$B$11:$B$311,FT$1,RevReqDetR!$AX$11:$AX$311)</f>
        <v>0</v>
      </c>
      <c r="FU36" s="8">
        <f>SUMIF(RevReqDetR!$B$11:$B$311,FU$1,RevReqDetR!$AX$11:$AX$311)</f>
        <v>0</v>
      </c>
      <c r="FV36" s="8">
        <f>SUMIF(RevReqDetR!$B$11:$B$311,FV$1,RevReqDetR!$AX$11:$AX$311)</f>
        <v>0</v>
      </c>
      <c r="FW36" s="8">
        <f>SUMIF(RevReqDetR!$B$11:$B$311,FW$1,RevReqDetR!$AX$11:$AX$311)</f>
        <v>0</v>
      </c>
      <c r="FX36" s="8">
        <f>SUMIF(RevReqDetR!$B$11:$B$311,FX$1,RevReqDetR!$AX$11:$AX$311)</f>
        <v>0</v>
      </c>
      <c r="FY36" s="8">
        <f>SUMIF(RevReqDetR!$B$11:$B$311,FY$1,RevReqDetR!$AX$11:$AX$311)</f>
        <v>0</v>
      </c>
      <c r="FZ36" s="8">
        <f>SUMIF(RevReqDetR!$B$11:$B$311,FZ$1,RevReqDetR!$AX$11:$AX$311)</f>
        <v>0</v>
      </c>
      <c r="GA36" s="8">
        <f>SUMIF(RevReqDetR!$B$11:$B$311,GA$1,RevReqDetR!$AX$11:$AX$311)</f>
        <v>0</v>
      </c>
      <c r="GB36" s="8">
        <f>SUMIF(RevReqDetR!$B$11:$B$311,GB$1,RevReqDetR!$AX$11:$AX$311)</f>
        <v>0</v>
      </c>
      <c r="GC36" s="8">
        <f>SUMIF(RevReqDetR!$B$11:$B$311,GC$1,RevReqDetR!$AX$11:$AX$311)</f>
        <v>0</v>
      </c>
      <c r="GD36" s="8">
        <f>SUMIF(RevReqDetR!$B$11:$B$311,GD$1,RevReqDetR!$AX$11:$AX$311)</f>
        <v>0</v>
      </c>
      <c r="GE36" s="8">
        <f>SUMIF(RevReqDetR!$B$11:$B$311,GE$1,RevReqDetR!$AX$11:$AX$311)</f>
        <v>0</v>
      </c>
      <c r="GF36" s="8">
        <f>SUMIF(RevReqDetR!$B$11:$B$311,GF$1,RevReqDetR!$AX$11:$AX$311)</f>
        <v>0</v>
      </c>
      <c r="GG36" s="8">
        <f>SUMIF(RevReqDetR!$B$11:$B$311,GG$1,RevReqDetR!$AX$11:$AX$311)</f>
        <v>0</v>
      </c>
      <c r="GH36" s="8">
        <f>SUMIF(RevReqDetR!$B$11:$B$311,GH$1,RevReqDetR!$AX$11:$AX$311)</f>
        <v>0</v>
      </c>
      <c r="GI36" s="8">
        <f>SUMIF(RevReqDetR!$B$11:$B$311,GI$1,RevReqDetR!$AX$11:$AX$311)</f>
        <v>0</v>
      </c>
      <c r="GJ36" s="8">
        <f>SUMIF(RevReqDetR!$B$11:$B$311,GJ$1,RevReqDetR!$AX$11:$AX$311)</f>
        <v>0</v>
      </c>
      <c r="GK36" s="8">
        <f>SUMIF(RevReqDetR!$B$11:$B$311,GK$1,RevReqDetR!$AX$11:$AX$311)</f>
        <v>0</v>
      </c>
      <c r="GL36" s="8">
        <f>SUMIF(RevReqDetR!$B$11:$B$311,GL$1,RevReqDetR!$AX$11:$AX$311)</f>
        <v>0</v>
      </c>
      <c r="GM36" s="8">
        <f>SUMIF(RevReqDetR!$B$11:$B$311,GM$1,RevReqDetR!$AX$11:$AX$311)</f>
        <v>0</v>
      </c>
      <c r="GN36" s="8">
        <f>SUMIF(RevReqDetR!$B$11:$B$311,GN$1,RevReqDetR!$AX$11:$AX$311)</f>
        <v>0</v>
      </c>
      <c r="GO36" s="8">
        <f>SUMIF(RevReqDetR!$B$11:$B$311,GO$1,RevReqDetR!$AX$11:$AX$311)</f>
        <v>0</v>
      </c>
      <c r="GP36" s="8">
        <f>SUMIF(RevReqDetR!$B$11:$B$311,GP$1,RevReqDetR!$AX$11:$AX$311)</f>
        <v>0</v>
      </c>
      <c r="GQ36" s="8">
        <f>SUMIF(RevReqDetR!$B$11:$B$311,GQ$1,RevReqDetR!$AX$11:$AX$311)</f>
        <v>0</v>
      </c>
      <c r="GR36" s="8">
        <f>SUMIF(RevReqDetR!$B$11:$B$311,GR$1,RevReqDetR!$AX$11:$AX$311)</f>
        <v>0</v>
      </c>
      <c r="GS36" s="8">
        <f>SUMIF(RevReqDetR!$B$11:$B$311,GS$1,RevReqDetR!$AX$11:$AX$311)</f>
        <v>0</v>
      </c>
      <c r="GT36" s="8">
        <f>SUMIF(RevReqDetR!$B$11:$B$311,GT$1,RevReqDetR!$AX$11:$AX$311)</f>
        <v>0</v>
      </c>
      <c r="GU36" s="8">
        <f>SUMIF(RevReqDetR!$B$11:$B$311,GU$1,RevReqDetR!$AX$11:$AX$311)</f>
        <v>0</v>
      </c>
      <c r="GV36" s="8">
        <f>SUMIF(RevReqDetR!$B$11:$B$311,GV$1,RevReqDetR!$AX$11:$AX$311)</f>
        <v>0</v>
      </c>
      <c r="GW36" s="8">
        <f>SUMIF(RevReqDetR!$B$11:$B$311,GW$1,RevReqDetR!$AX$11:$AX$311)</f>
        <v>0</v>
      </c>
      <c r="GX36" s="8">
        <f>SUMIF(RevReqDetR!$B$11:$B$311,GX$1,RevReqDetR!$AX$11:$AX$311)</f>
        <v>0</v>
      </c>
      <c r="GY36" s="8">
        <f>SUMIF(RevReqDetR!$B$11:$B$311,GY$1,RevReqDetR!$AX$11:$AX$311)</f>
        <v>0</v>
      </c>
      <c r="GZ36" s="8">
        <f>SUMIF(RevReqDetR!$B$11:$B$311,GZ$1,RevReqDetR!$AX$11:$AX$311)</f>
        <v>0</v>
      </c>
      <c r="HA36" s="8">
        <f>SUMIF(RevReqDetR!$B$11:$B$311,HA$1,RevReqDetR!$AX$11:$AX$311)</f>
        <v>0</v>
      </c>
      <c r="HB36" s="8">
        <f>SUMIF(RevReqDetR!$B$11:$B$311,HB$1,RevReqDetR!$AX$11:$AX$311)</f>
        <v>0</v>
      </c>
      <c r="HC36" s="8">
        <f>SUMIF(RevReqDetR!$B$11:$B$311,HC$1,RevReqDetR!$AX$11:$AX$311)</f>
        <v>0</v>
      </c>
      <c r="HD36" s="8">
        <f>SUMIF(RevReqDetR!$B$11:$B$311,HD$1,RevReqDetR!$AX$11:$AX$311)</f>
        <v>0</v>
      </c>
      <c r="HE36" s="8">
        <f>SUMIF(RevReqDetR!$B$11:$B$311,HE$1,RevReqDetR!$AX$11:$AX$311)</f>
        <v>0</v>
      </c>
      <c r="HF36" s="8">
        <f>SUMIF(RevReqDetR!$B$11:$B$311,HF$1,RevReqDetR!$AX$11:$AX$311)</f>
        <v>0</v>
      </c>
      <c r="HG36" s="8">
        <f>SUMIF(RevReqDetR!$B$11:$B$311,HG$1,RevReqDetR!$AX$11:$AX$311)</f>
        <v>0</v>
      </c>
      <c r="HH36" s="8">
        <f>SUMIF(RevReqDetR!$B$11:$B$311,HH$1,RevReqDetR!$AX$11:$AX$311)</f>
        <v>0</v>
      </c>
      <c r="HI36" s="8">
        <f>SUMIF(RevReqDetR!$B$11:$B$311,HI$1,RevReqDetR!$AX$11:$AX$311)</f>
        <v>0</v>
      </c>
      <c r="HJ36" s="8">
        <f>SUMIF(RevReqDetR!$B$11:$B$311,HJ$1,RevReqDetR!$AX$11:$AX$311)</f>
        <v>0</v>
      </c>
      <c r="HK36" s="8">
        <f>SUMIF(RevReqDetR!$B$11:$B$311,HK$1,RevReqDetR!$AX$11:$AX$311)</f>
        <v>0</v>
      </c>
      <c r="HL36" s="8">
        <f>SUMIF(RevReqDetR!$B$11:$B$311,HL$1,RevReqDetR!$AX$11:$AX$311)</f>
        <v>0</v>
      </c>
      <c r="HM36" s="8">
        <f>SUMIF(RevReqDetR!$B$11:$B$311,HM$1,RevReqDetR!$AX$11:$AX$311)</f>
        <v>0</v>
      </c>
      <c r="HN36" s="8">
        <f>SUMIF(RevReqDetR!$B$11:$B$311,HN$1,RevReqDetR!$AX$11:$AX$311)</f>
        <v>0</v>
      </c>
      <c r="HO36" s="8">
        <f>SUMIF(RevReqDetR!$B$11:$B$311,HO$1,RevReqDetR!$AX$11:$AX$311)</f>
        <v>0</v>
      </c>
      <c r="HP36" s="8">
        <f>SUMIF(RevReqDetR!$B$11:$B$311,HP$1,RevReqDetR!$AX$11:$AX$311)</f>
        <v>0</v>
      </c>
      <c r="HQ36" s="8">
        <f>SUMIF(RevReqDetR!$B$11:$B$311,HQ$1,RevReqDetR!$AX$11:$AX$311)</f>
        <v>0</v>
      </c>
      <c r="HR36" s="8">
        <f>SUMIF(RevReqDetR!$B$11:$B$311,HR$1,RevReqDetR!$AX$11:$AX$311)</f>
        <v>0</v>
      </c>
      <c r="HS36" s="8">
        <f>SUMIF(RevReqDetR!$B$11:$B$311,HS$1,RevReqDetR!$AX$11:$AX$311)</f>
        <v>0</v>
      </c>
      <c r="HT36" s="8">
        <f>SUMIF(RevReqDetR!$B$11:$B$311,HT$1,RevReqDetR!$AX$11:$AX$311)</f>
        <v>0</v>
      </c>
      <c r="HU36" s="8">
        <f>SUMIF(RevReqDetR!$B$11:$B$311,HU$1,RevReqDetR!$AX$11:$AX$311)</f>
        <v>0</v>
      </c>
      <c r="HV36" s="8">
        <f>SUMIF(RevReqDetR!$B$11:$B$311,HV$1,RevReqDetR!$AX$11:$AX$311)</f>
        <v>0</v>
      </c>
      <c r="HW36" s="8">
        <f>SUMIF(RevReqDetR!$B$11:$B$311,HW$1,RevReqDetR!$AX$11:$AX$311)</f>
        <v>0</v>
      </c>
      <c r="HX36" s="2"/>
      <c r="HY36" s="2">
        <f t="array" ref="HY36">SUM(IF($D$45:$HX$45=HY$1,IF($D$46:$HX$46=12,($D36:$HX36))))</f>
        <v>0</v>
      </c>
      <c r="HZ36" s="2">
        <f t="array" ref="HZ36">SUM(IF($D$45:$HX$45=HZ$1,IF($D$46:$HX$46=12,($D36:$HX36))))</f>
        <v>0</v>
      </c>
      <c r="IA36" s="2">
        <f t="array" ref="IA36">SUM(IF($D$45:$HX$45=IA$1,IF($D$46:$HX$46=12,($D36:$HX36))))</f>
        <v>0</v>
      </c>
      <c r="IB36" s="2">
        <f t="array" ref="IB36">SUM(IF($D$45:$HX$45=IB$1,IF($D$46:$HX$46=12,($D36:$HX36))))</f>
        <v>0</v>
      </c>
      <c r="IC36" s="2">
        <f t="array" ref="IC36">SUM(IF($D$45:$HX$45=IC$1,IF($D$46:$HX$46=12,($D36:$HX36))))</f>
        <v>0</v>
      </c>
      <c r="ID36" s="2">
        <f t="array" ref="ID36">SUM(IF($D$45:$HX$45=ID$1,IF($D$46:$HX$46=12,($D36:$HX36))))</f>
        <v>0</v>
      </c>
      <c r="IE36" s="2">
        <f t="array" ref="IE36">SUM(IF($D$45:$HX$45=IE$1,IF($D$46:$HX$46=12,($D36:$HX36))))</f>
        <v>0</v>
      </c>
      <c r="IF36" s="2">
        <f t="array" ref="IF36">SUM(IF($D$45:$HX$45=IF$1,IF($D$46:$HX$46=12,($D36:$HX36))))</f>
        <v>0</v>
      </c>
      <c r="IG36" s="2">
        <f t="array" ref="IG36">SUM(IF($D$45:$HX$45=IG$1,IF($D$46:$HX$46=12,($D36:$HX36))))</f>
        <v>0</v>
      </c>
      <c r="IH36" s="2">
        <f t="array" ref="IH36">SUM(IF($D$45:$HX$45=IH$1,IF($D$46:$HX$46=12,($D36:$HX36))))</f>
        <v>0</v>
      </c>
      <c r="II36" s="2">
        <f t="array" ref="II36">SUM(IF($D$45:$HX$45=II$1,IF($D$46:$HX$46=12,($D36:$HX36))))</f>
        <v>0</v>
      </c>
      <c r="IJ36" s="2">
        <f t="array" ref="IJ36">SUM(IF($D$45:$HX$45=IJ$1,IF($D$46:$HX$46=12,($D36:$HX36))))</f>
        <v>0</v>
      </c>
      <c r="IK36" s="2">
        <f t="array" ref="IK36">SUM(IF($D$45:$HX$45=IK$1,IF($D$46:$HX$46=12,($D36:$HX36))))</f>
        <v>0</v>
      </c>
      <c r="IL36" s="2">
        <f t="array" ref="IL36">SUM(IF($D$45:$HX$45=IL$1,IF($D$46:$HX$46=12,($D36:$HX36))))</f>
        <v>0</v>
      </c>
      <c r="IM36" s="2">
        <f t="array" ref="IM36">SUM(IF($D$45:$HX$45=IM$1,IF($D$46:$HX$46=12,($D36:$HX36))))</f>
        <v>0</v>
      </c>
      <c r="IN36" s="2">
        <f t="array" ref="IN36">SUM(IF($D$45:$HX$45=IN$1,IF($D$46:$HX$46=12,($D36:$HX36))))</f>
        <v>0</v>
      </c>
      <c r="IO36" s="2">
        <f t="array" ref="IO36">SUM(IF($D$45:$HX$45=IO$1,IF($D$46:$HX$46=12,($D36:$HX36))))</f>
        <v>0</v>
      </c>
      <c r="IP36" s="2">
        <f t="array" ref="IP36">SUM(IF($D$45:$HX$45=IP$1,IF($D$46:$HX$46=12,($D36:$HX36))))</f>
        <v>0</v>
      </c>
      <c r="IQ36" s="2">
        <f t="array" ref="IQ36">SUM(IF($D$45:$HX$45=IQ$1,IF($D$46:$HX$46=12,($D36:$HX36))))</f>
        <v>0</v>
      </c>
      <c r="IR36" s="2">
        <f t="array" ref="IR36">SUM(IF($D$45:$HX$45=IR$1,IF($D$46:$HX$46=12,($D36:$HX36))))</f>
        <v>0</v>
      </c>
    </row>
    <row r="37" spans="2:252" x14ac:dyDescent="0.2">
      <c r="B37" s="60" t="s">
        <v>34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>
        <f t="array" ref="HY37">SUM(IF($D$45:$HX$45=HY$1,IF($D$46:$HX$46=12,($D37:$HX37))))</f>
        <v>0</v>
      </c>
      <c r="HZ37" s="2">
        <f t="array" ref="HZ37">SUM(IF($D$45:$HX$45=HZ$1,IF($D$46:$HX$46=12,($D37:$HX37))))</f>
        <v>0</v>
      </c>
      <c r="IA37" s="2">
        <f t="array" ref="IA37">SUM(IF($D$45:$HX$45=IA$1,IF($D$46:$HX$46=12,($D37:$HX37))))</f>
        <v>0</v>
      </c>
      <c r="IB37" s="2">
        <f t="array" ref="IB37">SUM(IF($D$45:$HX$45=IB$1,IF($D$46:$HX$46=12,($D37:$HX37))))</f>
        <v>0</v>
      </c>
      <c r="IC37" s="2">
        <f t="array" ref="IC37">SUM(IF($D$45:$HX$45=IC$1,IF($D$46:$HX$46=12,($D37:$HX37))))</f>
        <v>0</v>
      </c>
      <c r="ID37" s="2">
        <f t="array" ref="ID37">SUM(IF($D$45:$HX$45=ID$1,IF($D$46:$HX$46=12,($D37:$HX37))))</f>
        <v>0</v>
      </c>
      <c r="IE37" s="2">
        <f t="array" ref="IE37">SUM(IF($D$45:$HX$45=IE$1,IF($D$46:$HX$46=12,($D37:$HX37))))</f>
        <v>0</v>
      </c>
      <c r="IF37" s="2">
        <f t="array" ref="IF37">SUM(IF($D$45:$HX$45=IF$1,IF($D$46:$HX$46=12,($D37:$HX37))))</f>
        <v>0</v>
      </c>
      <c r="IG37" s="2">
        <f t="array" ref="IG37">SUM(IF($D$45:$HX$45=IG$1,IF($D$46:$HX$46=12,($D37:$HX37))))</f>
        <v>0</v>
      </c>
      <c r="IH37" s="2">
        <f t="array" ref="IH37">SUM(IF($D$45:$HX$45=IH$1,IF($D$46:$HX$46=12,($D37:$HX37))))</f>
        <v>0</v>
      </c>
      <c r="II37" s="2">
        <f t="array" ref="II37">SUM(IF($D$45:$HX$45=II$1,IF($D$46:$HX$46=12,($D37:$HX37))))</f>
        <v>0</v>
      </c>
      <c r="IJ37" s="2">
        <f t="array" ref="IJ37">SUM(IF($D$45:$HX$45=IJ$1,IF($D$46:$HX$46=12,($D37:$HX37))))</f>
        <v>0</v>
      </c>
      <c r="IK37" s="2">
        <f t="array" ref="IK37">SUM(IF($D$45:$HX$45=IK$1,IF($D$46:$HX$46=12,($D37:$HX37))))</f>
        <v>0</v>
      </c>
      <c r="IL37" s="2">
        <f t="array" ref="IL37">SUM(IF($D$45:$HX$45=IL$1,IF($D$46:$HX$46=12,($D37:$HX37))))</f>
        <v>0</v>
      </c>
      <c r="IM37" s="2">
        <f t="array" ref="IM37">SUM(IF($D$45:$HX$45=IM$1,IF($D$46:$HX$46=12,($D37:$HX37))))</f>
        <v>0</v>
      </c>
      <c r="IN37" s="2">
        <f t="array" ref="IN37">SUM(IF($D$45:$HX$45=IN$1,IF($D$46:$HX$46=12,($D37:$HX37))))</f>
        <v>0</v>
      </c>
      <c r="IO37" s="2">
        <f t="array" ref="IO37">SUM(IF($D$45:$HX$45=IO$1,IF($D$46:$HX$46=12,($D37:$HX37))))</f>
        <v>0</v>
      </c>
      <c r="IP37" s="2">
        <f t="array" ref="IP37">SUM(IF($D$45:$HX$45=IP$1,IF($D$46:$HX$46=12,($D37:$HX37))))</f>
        <v>0</v>
      </c>
      <c r="IQ37" s="2">
        <f t="array" ref="IQ37">SUM(IF($D$45:$HX$45=IQ$1,IF($D$46:$HX$46=12,($D37:$HX37))))</f>
        <v>0</v>
      </c>
      <c r="IR37" s="2">
        <f t="array" ref="IR37">SUM(IF($D$45:$HX$45=IR$1,IF($D$46:$HX$46=12,($D37:$HX37))))</f>
        <v>0</v>
      </c>
    </row>
    <row r="38" spans="2:252" x14ac:dyDescent="0.2">
      <c r="B38" s="59" t="s">
        <v>39</v>
      </c>
      <c r="D38" s="8">
        <f>SUMIF(RevReqDetR!$B$11:$B$311,D$1,RevReqDetR!$AZ$11:$AZ$311)</f>
        <v>0</v>
      </c>
      <c r="E38" s="8">
        <f>SUMIF(RevReqDetR!$B$11:$B$311,E$1,RevReqDetR!$AZ$11:$AZ$311)</f>
        <v>0</v>
      </c>
      <c r="F38" s="8">
        <f>SUMIF(RevReqDetR!$B$11:$B$311,F$1,RevReqDetR!$AZ$11:$AZ$311)</f>
        <v>0</v>
      </c>
      <c r="G38" s="8">
        <f>SUMIF(RevReqDetR!$B$11:$B$311,G$1,RevReqDetR!$AZ$11:$AZ$311)</f>
        <v>0</v>
      </c>
      <c r="H38" s="8">
        <f>SUMIF(RevReqDetR!$B$11:$B$311,H$1,RevReqDetR!$AZ$11:$AZ$311)</f>
        <v>0</v>
      </c>
      <c r="I38" s="8">
        <f>SUMIF(RevReqDetR!$B$11:$B$311,I$1,RevReqDetR!$AZ$11:$AZ$311)</f>
        <v>0</v>
      </c>
      <c r="J38" s="8">
        <f>SUMIF(RevReqDetR!$B$11:$B$311,J$1,RevReqDetR!$AZ$11:$AZ$311)</f>
        <v>0</v>
      </c>
      <c r="K38" s="8">
        <f>SUMIF(RevReqDetR!$B$11:$B$311,K$1,RevReqDetR!$AZ$11:$AZ$311)</f>
        <v>0</v>
      </c>
      <c r="L38" s="8">
        <f>SUMIF(RevReqDetR!$B$11:$B$311,L$1,RevReqDetR!$AZ$11:$AZ$311)</f>
        <v>0</v>
      </c>
      <c r="M38" s="8">
        <f>SUMIF(RevReqDetR!$B$11:$B$311,M$1,RevReqDetR!$AZ$11:$AZ$311)</f>
        <v>0</v>
      </c>
      <c r="N38" s="8">
        <f>SUMIF(RevReqDetR!$B$11:$B$311,N$1,RevReqDetR!$AZ$11:$AZ$311)</f>
        <v>0</v>
      </c>
      <c r="O38" s="8">
        <f>SUMIF(RevReqDetR!$B$11:$B$311,O$1,RevReqDetR!$AZ$11:$AZ$311)</f>
        <v>0</v>
      </c>
      <c r="P38" s="8">
        <f>SUMIF(RevReqDetR!$B$11:$B$311,P$1,RevReqDetR!$AZ$11:$AZ$311)</f>
        <v>0</v>
      </c>
      <c r="Q38" s="8">
        <f>SUMIF(RevReqDetR!$B$11:$B$311,Q$1,RevReqDetR!$AZ$11:$AZ$311)</f>
        <v>0</v>
      </c>
      <c r="R38" s="8">
        <f>SUMIF(RevReqDetR!$B$11:$B$311,R$1,RevReqDetR!$AZ$11:$AZ$311)</f>
        <v>34282177.668197706</v>
      </c>
      <c r="S38" s="8">
        <f>SUMIF(RevReqDetR!$B$11:$B$311,S$1,RevReqDetR!$AZ$11:$AZ$311)</f>
        <v>34672712.763661809</v>
      </c>
      <c r="T38" s="8">
        <f>SUMIF(RevReqDetR!$B$11:$B$311,T$1,RevReqDetR!$AZ$11:$AZ$311)</f>
        <v>38258009.212833151</v>
      </c>
      <c r="U38" s="8">
        <f>SUMIF(RevReqDetR!$B$11:$B$311,U$1,RevReqDetR!$AZ$11:$AZ$311)</f>
        <v>36910113.325553797</v>
      </c>
      <c r="V38" s="8">
        <f>SUMIF(RevReqDetR!$B$11:$B$311,V$1,RevReqDetR!$AZ$11:$AZ$311)</f>
        <v>37255912.171760798</v>
      </c>
      <c r="W38" s="8">
        <f>SUMIF(RevReqDetR!$B$11:$B$311,W$1,RevReqDetR!$AZ$11:$AZ$311)</f>
        <v>37684701.251562446</v>
      </c>
      <c r="X38" s="8">
        <f>SUMIF(RevReqDetR!$B$11:$B$311,X$1,RevReqDetR!$AZ$11:$AZ$311)</f>
        <v>36226865.730986148</v>
      </c>
      <c r="Y38" s="8">
        <f>SUMIF(RevReqDetR!$B$11:$B$311,Y$1,RevReqDetR!$AZ$11:$AZ$311)</f>
        <v>35892890.087768346</v>
      </c>
      <c r="Z38" s="8">
        <f>SUMIF(RevReqDetR!$B$11:$B$311,Z$1,RevReqDetR!$AZ$11:$AZ$311)</f>
        <v>38365030.734431759</v>
      </c>
      <c r="AA38" s="8">
        <f>SUMIF(RevReqDetR!$B$11:$B$311,AA$1,RevReqDetR!$AZ$11:$AZ$311)</f>
        <v>38636173.174389958</v>
      </c>
      <c r="AB38" s="8">
        <f>SUMIF(RevReqDetR!$B$11:$B$311,AB$1,RevReqDetR!$AZ$11:$AZ$311)</f>
        <v>36598996.031498633</v>
      </c>
      <c r="AC38" s="8">
        <f>SUMIF(RevReqDetR!$B$11:$B$311,AC$1,RevReqDetR!$AZ$11:$AZ$311)</f>
        <v>38440800.402200185</v>
      </c>
      <c r="AD38" s="8">
        <f>SUMIF(RevReqDetR!$B$11:$B$311,AD$1,RevReqDetR!$AZ$11:$AZ$311)</f>
        <v>38713660.514276788</v>
      </c>
      <c r="AE38" s="8">
        <f>SUMIF(RevReqDetR!$B$11:$B$311,AE$1,RevReqDetR!$AZ$11:$AZ$311)</f>
        <v>37967605.677393235</v>
      </c>
      <c r="AF38" s="8">
        <f>SUMIF(RevReqDetR!$B$11:$B$311,AF$1,RevReqDetR!$AZ$11:$AZ$311)</f>
        <v>37956690.896994889</v>
      </c>
      <c r="AG38" s="8">
        <f>SUMIF(RevReqDetR!$B$11:$B$311,AG$1,RevReqDetR!$AZ$11:$AZ$311)</f>
        <v>38133828.71875418</v>
      </c>
      <c r="AH38" s="8">
        <f>SUMIF(RevReqDetR!$B$11:$B$311,AH$1,RevReqDetR!$AZ$11:$AZ$311)</f>
        <v>37230606.836843185</v>
      </c>
      <c r="AI38" s="8">
        <f>SUMIF(RevReqDetR!$B$11:$B$311,AI$1,RevReqDetR!$AZ$11:$AZ$311)</f>
        <v>37354668.299635932</v>
      </c>
      <c r="AJ38" s="8">
        <f>SUMIF(RevReqDetR!$B$11:$B$311,AJ$1,RevReqDetR!$AZ$11:$AZ$311)</f>
        <v>36459497.117831483</v>
      </c>
      <c r="AK38" s="8">
        <f>SUMIF(RevReqDetR!$B$11:$B$311,AK$1,RevReqDetR!$AZ$11:$AZ$311)</f>
        <v>36555482.918399781</v>
      </c>
      <c r="AL38" s="8">
        <f>SUMIF(RevReqDetR!$B$11:$B$311,AL$1,RevReqDetR!$AZ$11:$AZ$311)</f>
        <v>36646633.064627685</v>
      </c>
      <c r="AM38" s="8">
        <f>SUMIF(RevReqDetR!$B$11:$B$311,AM$1,RevReqDetR!$AZ$11:$AZ$311)</f>
        <v>35365944.532723583</v>
      </c>
      <c r="AN38" s="8">
        <f>SUMIF(RevReqDetR!$B$11:$B$311,AN$1,RevReqDetR!$AZ$11:$AZ$311)</f>
        <v>35501042.979178533</v>
      </c>
      <c r="AO38" s="8">
        <f>SUMIF(RevReqDetR!$B$11:$B$311,AO$1,RevReqDetR!$AZ$11:$AZ$311)</f>
        <v>35691971.867069684</v>
      </c>
      <c r="AP38" s="8">
        <f>SUMIF(RevReqDetR!$B$11:$B$311,AP$1,RevReqDetR!$AZ$11:$AZ$311)</f>
        <v>35903627.648027435</v>
      </c>
      <c r="AQ38" s="8">
        <f>SUMIF(RevReqDetR!$B$11:$B$311,AQ$1,RevReqDetR!$AZ$11:$AZ$311)</f>
        <v>36076936.636070333</v>
      </c>
      <c r="AR38" s="8">
        <f>SUMIF(RevReqDetR!$B$11:$B$311,AR$1,RevReqDetR!$AZ$11:$AZ$311)</f>
        <v>35383928.286130339</v>
      </c>
      <c r="AS38" s="8">
        <f>SUMIF(RevReqDetR!$B$11:$B$311,AS$1,RevReqDetR!$AZ$11:$AZ$311)</f>
        <v>35357666.599936232</v>
      </c>
      <c r="AT38" s="8">
        <f>SUMIF(RevReqDetR!$B$11:$B$311,AT$1,RevReqDetR!$AZ$11:$AZ$311)</f>
        <v>34929605.637863576</v>
      </c>
      <c r="AU38" s="8">
        <f>SUMIF(RevReqDetR!$B$11:$B$311,AU$1,RevReqDetR!$AZ$11:$AZ$311)</f>
        <v>34804388.630780429</v>
      </c>
      <c r="AV38" s="8">
        <f>SUMIF(RevReqDetR!$B$11:$B$311,AV$1,RevReqDetR!$AZ$11:$AZ$311)</f>
        <v>34143693.181741782</v>
      </c>
      <c r="AW38" s="8">
        <f>SUMIF(RevReqDetR!$B$11:$B$311,AW$1,RevReqDetR!$AZ$11:$AZ$311)</f>
        <v>34042638.940624975</v>
      </c>
      <c r="AX38" s="8">
        <f>SUMIF(RevReqDetR!$B$11:$B$311,AX$1,RevReqDetR!$AZ$11:$AZ$311)</f>
        <v>33997401.139075175</v>
      </c>
      <c r="AY38" s="8">
        <f>SUMIF(RevReqDetR!$B$11:$B$311,AY$1,RevReqDetR!$AZ$11:$AZ$311)</f>
        <v>33070951.649762526</v>
      </c>
      <c r="AZ38" s="8">
        <f>SUMIF(RevReqDetR!$B$11:$B$311,AZ$1,RevReqDetR!$AZ$11:$AZ$311)</f>
        <v>33099776.211815827</v>
      </c>
      <c r="BA38" s="8">
        <f>SUMIF(RevReqDetR!$B$11:$B$311,BA$1,RevReqDetR!$AZ$11:$AZ$311)</f>
        <v>32751905.319936465</v>
      </c>
      <c r="BB38" s="8">
        <f>SUMIF(RevReqDetR!$B$11:$B$311,BB$1,RevReqDetR!$AZ$11:$AZ$311)</f>
        <v>32950691.920294166</v>
      </c>
      <c r="BC38" s="8">
        <f>SUMIF(RevReqDetR!$B$11:$B$311,BC$1,RevReqDetR!$AZ$11:$AZ$311)</f>
        <v>33105613.810762715</v>
      </c>
      <c r="BD38" s="8">
        <f>SUMIF(RevReqDetR!$B$11:$B$311,BD$1,RevReqDetR!$AZ$11:$AZ$311)</f>
        <v>32992896.269234814</v>
      </c>
      <c r="BE38" s="8">
        <f>SUMIF(RevReqDetR!$B$11:$B$311,BE$1,RevReqDetR!$AZ$11:$AZ$311)</f>
        <v>33041440.180027053</v>
      </c>
      <c r="BF38" s="8">
        <f>SUMIF(RevReqDetR!$B$11:$B$311,BF$1,RevReqDetR!$AZ$11:$AZ$311)</f>
        <v>32980108.528392311</v>
      </c>
      <c r="BG38" s="8">
        <f>SUMIF(RevReqDetR!$B$11:$B$311,BG$1,RevReqDetR!$AZ$11:$AZ$311)</f>
        <v>32873954.814725105</v>
      </c>
      <c r="BH38" s="8">
        <f>SUMIF(RevReqDetR!$B$11:$B$311,BH$1,RevReqDetR!$AZ$11:$AZ$311)</f>
        <v>32129640.972721662</v>
      </c>
      <c r="BI38" s="8">
        <f>SUMIF(RevReqDetR!$B$11:$B$311,BI$1,RevReqDetR!$AZ$11:$AZ$311)</f>
        <v>31948464.366197702</v>
      </c>
      <c r="BJ38" s="8">
        <f>SUMIF(RevReqDetR!$B$11:$B$311,BJ$1,RevReqDetR!$AZ$11:$AZ$311)</f>
        <v>31767345.537914798</v>
      </c>
      <c r="BK38" s="8">
        <f>SUMIF(RevReqDetR!$B$11:$B$311,BK$1,RevReqDetR!$AZ$11:$AZ$311)</f>
        <v>30930319.212084558</v>
      </c>
      <c r="BL38" s="8">
        <f>SUMIF(RevReqDetR!$B$11:$B$311,BL$1,RevReqDetR!$AZ$11:$AZ$311)</f>
        <v>30842965.343174104</v>
      </c>
      <c r="BM38" s="8">
        <f>SUMIF(RevReqDetR!$B$11:$B$311,BM$1,RevReqDetR!$AZ$11:$AZ$311)</f>
        <v>30823675.078842513</v>
      </c>
      <c r="BN38" s="8">
        <f>SUMIF(RevReqDetR!$B$11:$B$311,BN$1,RevReqDetR!$AZ$11:$AZ$311)</f>
        <v>30380898.526924107</v>
      </c>
      <c r="BO38" s="8">
        <f>SUMIF(RevReqDetR!$B$11:$B$311,BO$1,RevReqDetR!$AZ$11:$AZ$311)</f>
        <v>30491398.871437658</v>
      </c>
      <c r="BP38" s="8">
        <f>SUMIF(RevReqDetR!$B$11:$B$311,BP$1,RevReqDetR!$AZ$11:$AZ$311)</f>
        <v>30565081.254695959</v>
      </c>
      <c r="BQ38" s="8">
        <f>SUMIF(RevReqDetR!$B$11:$B$311,BQ$1,RevReqDetR!$AZ$11:$AZ$311)</f>
        <v>30317169.470933504</v>
      </c>
      <c r="BR38" s="8">
        <f>SUMIF(RevReqDetR!$B$11:$B$311,BR$1,RevReqDetR!$AZ$11:$AZ$311)</f>
        <v>30235383.531538945</v>
      </c>
      <c r="BS38" s="8">
        <f>SUMIF(RevReqDetR!$B$11:$B$311,BS$1,RevReqDetR!$AZ$11:$AZ$311)</f>
        <v>30107283.155665308</v>
      </c>
      <c r="BT38" s="8">
        <f>SUMIF(RevReqDetR!$B$11:$B$311,BT$1,RevReqDetR!$AZ$11:$AZ$311)</f>
        <v>29407095.963211</v>
      </c>
      <c r="BU38" s="8">
        <f>SUMIF(RevReqDetR!$B$11:$B$311,BU$1,RevReqDetR!$AZ$11:$AZ$311)</f>
        <v>29204095.826754112</v>
      </c>
      <c r="BV38" s="8">
        <f>SUMIF(RevReqDetR!$B$11:$B$311,BV$1,RevReqDetR!$AZ$11:$AZ$311)</f>
        <v>29002754.54224661</v>
      </c>
      <c r="BW38" s="8">
        <f>SUMIF(RevReqDetR!$B$11:$B$311,BW$1,RevReqDetR!$AZ$11:$AZ$311)</f>
        <v>28145844.196867455</v>
      </c>
      <c r="BX38" s="8">
        <f>SUMIF(RevReqDetR!$B$11:$B$311,BX$1,RevReqDetR!$AZ$11:$AZ$311)</f>
        <v>28035277.523117956</v>
      </c>
      <c r="BY38" s="8">
        <f>SUMIF(RevReqDetR!$B$11:$B$311,BY$1,RevReqDetR!$AZ$11:$AZ$311)</f>
        <v>27994695.281485349</v>
      </c>
      <c r="BZ38" s="8">
        <f>SUMIF(RevReqDetR!$B$11:$B$311,BZ$1,RevReqDetR!$AZ$11:$AZ$311)</f>
        <v>27529598.241063055</v>
      </c>
      <c r="CA38" s="8">
        <f>SUMIF(RevReqDetR!$B$11:$B$311,CA$1,RevReqDetR!$AZ$11:$AZ$311)</f>
        <v>27617398.440084849</v>
      </c>
      <c r="CB38" s="8">
        <f>SUMIF(RevReqDetR!$B$11:$B$311,CB$1,RevReqDetR!$AZ$11:$AZ$311)</f>
        <v>27665063.399962548</v>
      </c>
      <c r="CC38" s="8">
        <f>SUMIF(RevReqDetR!$B$11:$B$311,CC$1,RevReqDetR!$AZ$11:$AZ$311)</f>
        <v>27394305.154254802</v>
      </c>
      <c r="CD38" s="8">
        <f>SUMIF(RevReqDetR!$B$11:$B$311,CD$1,RevReqDetR!$AZ$11:$AZ$311)</f>
        <v>27290159.579634797</v>
      </c>
      <c r="CE38" s="8">
        <f>SUMIF(RevReqDetR!$B$11:$B$311,CE$1,RevReqDetR!$AZ$11:$AZ$311)</f>
        <v>27137694.519343816</v>
      </c>
      <c r="CF38" s="8">
        <f>SUMIF(RevReqDetR!$B$11:$B$311,CF$1,RevReqDetR!$AZ$11:$AZ$311)</f>
        <v>26416948.415192105</v>
      </c>
      <c r="CG38" s="8">
        <f>SUMIF(RevReqDetR!$B$11:$B$311,CG$1,RevReqDetR!$AZ$11:$AZ$311)</f>
        <v>26190902.038653955</v>
      </c>
      <c r="CH38" s="8">
        <f>SUMIF(RevReqDetR!$B$11:$B$311,CH$1,RevReqDetR!$AZ$11:$AZ$311)</f>
        <v>25965070.42245711</v>
      </c>
      <c r="CI38" s="8">
        <f>SUMIF(RevReqDetR!$B$11:$B$311,CI$1,RevReqDetR!$AZ$11:$AZ$311)</f>
        <v>25088574.464667413</v>
      </c>
      <c r="CJ38" s="8">
        <f>SUMIF(RevReqDetR!$B$11:$B$311,CJ$1,RevReqDetR!$AZ$11:$AZ$311)</f>
        <v>24954257.233205706</v>
      </c>
      <c r="CK38" s="8">
        <f>SUMIF(RevReqDetR!$B$11:$B$311,CK$1,RevReqDetR!$AZ$11:$AZ$311)</f>
        <v>24886236.706958309</v>
      </c>
      <c r="CL38" s="8">
        <f>SUMIF(RevReqDetR!$B$11:$B$311,CL$1,RevReqDetR!$AZ$11:$AZ$311)</f>
        <v>24399348.400440954</v>
      </c>
      <c r="CM38" s="8">
        <f>SUMIF(RevReqDetR!$B$11:$B$311,CM$1,RevReqDetR!$AZ$11:$AZ$311)</f>
        <v>24459660.497347061</v>
      </c>
      <c r="CN38" s="8">
        <f>SUMIF(RevReqDetR!$B$11:$B$311,CN$1,RevReqDetR!$AZ$11:$AZ$311)</f>
        <v>24480327.389735162</v>
      </c>
      <c r="CO38" s="8">
        <f>SUMIF(RevReqDetR!$B$11:$B$311,CO$1,RevReqDetR!$AZ$11:$AZ$311)</f>
        <v>24186947.379233811</v>
      </c>
      <c r="CP38" s="8">
        <f>SUMIF(RevReqDetR!$B$11:$B$311,CP$1,RevReqDetR!$AZ$11:$AZ$311)</f>
        <v>24056135.485956952</v>
      </c>
      <c r="CQ38" s="8">
        <f>SUMIF(RevReqDetR!$B$11:$B$311,CQ$1,RevReqDetR!$AZ$11:$AZ$311)</f>
        <v>23878588.704910949</v>
      </c>
      <c r="CR38" s="8">
        <f>SUMIF(RevReqDetR!$B$11:$B$311,CR$1,RevReqDetR!$AZ$11:$AZ$311)</f>
        <v>23137128.10817505</v>
      </c>
      <c r="CS38" s="8">
        <f>SUMIF(RevReqDetR!$B$11:$B$311,CS$1,RevReqDetR!$AZ$11:$AZ$311)</f>
        <v>22884683.090942856</v>
      </c>
      <c r="CT38" s="8">
        <f>SUMIF(RevReqDetR!$B$11:$B$311,CT$1,RevReqDetR!$AZ$11:$AZ$311)</f>
        <v>22632515.01610671</v>
      </c>
      <c r="CU38" s="8">
        <f>SUMIF(RevReqDetR!$B$11:$B$311,CU$1,RevReqDetR!$AZ$11:$AZ$311)</f>
        <v>21737261.850483801</v>
      </c>
      <c r="CV38" s="8">
        <f>SUMIF(RevReqDetR!$B$11:$B$311,CV$1,RevReqDetR!$AZ$11:$AZ$311)</f>
        <v>21574621.460414656</v>
      </c>
      <c r="CW38" s="8">
        <f>SUMIF(RevReqDetR!$B$11:$B$311,CW$1,RevReqDetR!$AZ$11:$AZ$311)</f>
        <v>21480560.655096199</v>
      </c>
      <c r="CX38" s="8">
        <f>SUMIF(RevReqDetR!$B$11:$B$311,CX$1,RevReqDetR!$AZ$11:$AZ$311)</f>
        <v>20970852.432699353</v>
      </c>
      <c r="CY38" s="8">
        <f>SUMIF(RevReqDetR!$B$11:$B$311,CY$1,RevReqDetR!$AZ$11:$AZ$311)</f>
        <v>21002816.056768205</v>
      </c>
      <c r="CZ38" s="8">
        <f>SUMIF(RevReqDetR!$B$11:$B$311,CZ$1,RevReqDetR!$AZ$11:$AZ$311)</f>
        <v>20994322.722058304</v>
      </c>
      <c r="DA38" s="8">
        <f>SUMIF(RevReqDetR!$B$11:$B$311,DA$1,RevReqDetR!$AZ$11:$AZ$311)</f>
        <v>20674953.492088102</v>
      </c>
      <c r="DB38" s="8">
        <f>SUMIF(RevReqDetR!$B$11:$B$311,DB$1,RevReqDetR!$AZ$11:$AZ$311)</f>
        <v>20515925.763915308</v>
      </c>
      <c r="DC38" s="8">
        <f>SUMIF(RevReqDetR!$B$11:$B$311,DC$1,RevReqDetR!$AZ$11:$AZ$311)</f>
        <v>20312108.324803002</v>
      </c>
      <c r="DD38" s="8">
        <f>SUMIF(RevReqDetR!$B$11:$B$311,DD$1,RevReqDetR!$AZ$11:$AZ$311)</f>
        <v>19552038.453472208</v>
      </c>
      <c r="DE38" s="8">
        <f>SUMIF(RevReqDetR!$B$11:$B$311,DE$1,RevReqDetR!$AZ$11:$AZ$311)</f>
        <v>19275932.089117453</v>
      </c>
      <c r="DF38" s="8">
        <f>SUMIF(RevReqDetR!$B$11:$B$311,DF$1,RevReqDetR!$AZ$11:$AZ$311)</f>
        <v>19002514.09904705</v>
      </c>
      <c r="DG38" s="8">
        <f>SUMIF(RevReqDetR!$B$11:$B$311,DG$1,RevReqDetR!$AZ$11:$AZ$311)</f>
        <v>18096833.980612401</v>
      </c>
      <c r="DH38" s="8">
        <f>SUMIF(RevReqDetR!$B$11:$B$311,DH$1,RevReqDetR!$AZ$11:$AZ$311)</f>
        <v>17913019.900294147</v>
      </c>
      <c r="DI38" s="8">
        <f>SUMIF(RevReqDetR!$B$11:$B$311,DI$1,RevReqDetR!$AZ$11:$AZ$311)</f>
        <v>17794241.679452397</v>
      </c>
      <c r="DJ38" s="8">
        <f>SUMIF(RevReqDetR!$B$11:$B$311,DJ$1,RevReqDetR!$AZ$11:$AZ$311)</f>
        <v>17270871.8774179</v>
      </c>
      <c r="DK38" s="8">
        <f>SUMIF(RevReqDetR!$B$11:$B$311,DK$1,RevReqDetR!$AZ$11:$AZ$311)</f>
        <v>17273635.624667503</v>
      </c>
      <c r="DL38" s="8">
        <f>SUMIF(RevReqDetR!$B$11:$B$311,DL$1,RevReqDetR!$AZ$11:$AZ$311)</f>
        <v>17238729.626863748</v>
      </c>
      <c r="DM38" s="8">
        <f>SUMIF(RevReqDetR!$B$11:$B$311,DM$1,RevReqDetR!$AZ$11:$AZ$311)</f>
        <v>16902384.706212111</v>
      </c>
      <c r="DN38" s="8">
        <f>SUMIF(RevReqDetR!$B$11:$B$311,DN$1,RevReqDetR!$AZ$11:$AZ$311)</f>
        <v>16720346.030059444</v>
      </c>
      <c r="DO38" s="8">
        <f>SUMIF(RevReqDetR!$B$11:$B$311,DO$1,RevReqDetR!$AZ$11:$AZ$311)</f>
        <v>16494097.011366658</v>
      </c>
      <c r="DP38" s="8">
        <f>SUMIF(RevReqDetR!$B$11:$B$311,DP$1,RevReqDetR!$AZ$11:$AZ$311)</f>
        <v>15727214.055293204</v>
      </c>
      <c r="DQ38" s="8">
        <f>SUMIF(RevReqDetR!$B$11:$B$311,DQ$1,RevReqDetR!$AZ$11:$AZ$311)</f>
        <v>15428433.429400651</v>
      </c>
      <c r="DR38" s="8">
        <f>SUMIF(RevReqDetR!$B$11:$B$311,DR$1,RevReqDetR!$AZ$11:$AZ$311)</f>
        <v>15128854.188831355</v>
      </c>
      <c r="DS38" s="8">
        <f>SUMIF(RevReqDetR!$B$11:$B$311,DS$1,RevReqDetR!$AZ$11:$AZ$311)</f>
        <v>14213184.937762605</v>
      </c>
      <c r="DT38" s="8">
        <f>SUMIF(RevReqDetR!$B$11:$B$311,DT$1,RevReqDetR!$AZ$11:$AZ$311)</f>
        <v>13999393.522731647</v>
      </c>
      <c r="DU38" s="8">
        <f>SUMIF(RevReqDetR!$B$11:$B$311,DU$1,RevReqDetR!$AZ$11:$AZ$311)</f>
        <v>13850874.489954507</v>
      </c>
      <c r="DV38" s="8">
        <f>SUMIF(RevReqDetR!$B$11:$B$311,DV$1,RevReqDetR!$AZ$11:$AZ$311)</f>
        <v>13307967.604715208</v>
      </c>
      <c r="DW38" s="8">
        <f>SUMIF(RevReqDetR!$B$11:$B$311,DW$1,RevReqDetR!$AZ$11:$AZ$311)</f>
        <v>13278761.106777454</v>
      </c>
      <c r="DX38" s="8">
        <f>SUMIF(RevReqDetR!$B$11:$B$311,DX$1,RevReqDetR!$AZ$11:$AZ$311)</f>
        <v>13212928.080031501</v>
      </c>
      <c r="DY38" s="8">
        <f>SUMIF(RevReqDetR!$B$11:$B$311,DY$1,RevReqDetR!$AZ$11:$AZ$311)</f>
        <v>12857507.249910202</v>
      </c>
      <c r="DZ38" s="8">
        <f>SUMIF(RevReqDetR!$B$11:$B$311,DZ$1,RevReqDetR!$AZ$11:$AZ$311)</f>
        <v>12654044.764341306</v>
      </c>
      <c r="EA38" s="8">
        <f>SUMIF(RevReqDetR!$B$11:$B$311,EA$1,RevReqDetR!$AZ$11:$AZ$311)</f>
        <v>12409475.398187404</v>
      </c>
      <c r="EB38" s="8">
        <f>SUMIF(RevReqDetR!$B$11:$B$311,EB$1,RevReqDetR!$AZ$11:$AZ$311)</f>
        <v>11653050.822141653</v>
      </c>
      <c r="EC38" s="8">
        <f>SUMIF(RevReqDetR!$B$11:$B$311,EC$1,RevReqDetR!$AZ$11:$AZ$311)</f>
        <v>11347383.499040151</v>
      </c>
      <c r="ED38" s="8">
        <f>SUMIF(RevReqDetR!$B$11:$B$311,ED$1,RevReqDetR!$AZ$11:$AZ$311)</f>
        <v>11043632.5380712</v>
      </c>
      <c r="EE38" s="8">
        <f>SUMIF(RevReqDetR!$B$11:$B$311,EE$1,RevReqDetR!$AZ$11:$AZ$311)</f>
        <v>10164488.071289705</v>
      </c>
      <c r="EF38" s="8">
        <f>SUMIF(RevReqDetR!$B$11:$B$311,EF$1,RevReqDetR!$AZ$11:$AZ$311)</f>
        <v>9943353.3636384513</v>
      </c>
      <c r="EG38" s="8">
        <f>SUMIF(RevReqDetR!$B$11:$B$311,EG$1,RevReqDetR!$AZ$11:$AZ$311)</f>
        <v>9786409.3527841028</v>
      </c>
      <c r="EH38" s="8">
        <f>SUMIF(RevReqDetR!$B$11:$B$311,EH$1,RevReqDetR!$AZ$11:$AZ$311)</f>
        <v>9269141.3066614028</v>
      </c>
      <c r="EI38" s="8">
        <f>SUMIF(RevReqDetR!$B$11:$B$311,EI$1,RevReqDetR!$AZ$11:$AZ$311)</f>
        <v>9222053.1180621497</v>
      </c>
      <c r="EJ38" s="8">
        <f>SUMIF(RevReqDetR!$B$11:$B$311,EJ$1,RevReqDetR!$AZ$11:$AZ$311)</f>
        <v>9141843.4308805522</v>
      </c>
      <c r="EK38" s="8">
        <f>SUMIF(RevReqDetR!$B$11:$B$311,EK$1,RevReqDetR!$AZ$11:$AZ$311)</f>
        <v>8805526.1495491508</v>
      </c>
      <c r="EL38" s="8">
        <f>SUMIF(RevReqDetR!$B$11:$B$311,EL$1,RevReqDetR!$AZ$11:$AZ$311)</f>
        <v>8602327.5129861515</v>
      </c>
      <c r="EM38" s="8">
        <f>SUMIF(RevReqDetR!$B$11:$B$311,EM$1,RevReqDetR!$AZ$11:$AZ$311)</f>
        <v>8370313.9945477517</v>
      </c>
      <c r="EN38" s="8">
        <f>SUMIF(RevReqDetR!$B$11:$B$311,EN$1,RevReqDetR!$AZ$11:$AZ$311)</f>
        <v>7695985.3956198022</v>
      </c>
      <c r="EO38" s="8">
        <f>SUMIF(RevReqDetR!$B$11:$B$311,EO$1,RevReqDetR!$AZ$11:$AZ$311)</f>
        <v>7410897.8946318012</v>
      </c>
      <c r="EP38" s="8">
        <f>SUMIF(RevReqDetR!$B$11:$B$311,EP$1,RevReqDetR!$AZ$11:$AZ$311)</f>
        <v>7167625.9443469504</v>
      </c>
      <c r="EQ38" s="8">
        <f>SUMIF(RevReqDetR!$B$11:$B$311,EQ$1,RevReqDetR!$AZ$11:$AZ$311)</f>
        <v>6476009.517760451</v>
      </c>
      <c r="ER38" s="8">
        <f>SUMIF(RevReqDetR!$B$11:$B$311,ER$1,RevReqDetR!$AZ$11:$AZ$311)</f>
        <v>6333987.4652104015</v>
      </c>
      <c r="ES38" s="8">
        <f>SUMIF(RevReqDetR!$B$11:$B$311,ES$1,RevReqDetR!$AZ$11:$AZ$311)</f>
        <v>6229607.8058218518</v>
      </c>
      <c r="ET38" s="8">
        <f>SUMIF(RevReqDetR!$B$11:$B$311,ET$1,RevReqDetR!$AZ$11:$AZ$311)</f>
        <v>5886186.5570743522</v>
      </c>
      <c r="EU38" s="8">
        <f>SUMIF(RevReqDetR!$B$11:$B$311,EU$1,RevReqDetR!$AZ$11:$AZ$311)</f>
        <v>5852847.1210403508</v>
      </c>
      <c r="EV38" s="8">
        <f>SUMIF(RevReqDetR!$B$11:$B$311,EV$1,RevReqDetR!$AZ$11:$AZ$311)</f>
        <v>5798946.6894530514</v>
      </c>
      <c r="EW38" s="8">
        <f>SUMIF(RevReqDetR!$B$11:$B$311,EW$1,RevReqDetR!$AZ$11:$AZ$311)</f>
        <v>5578012.6581515009</v>
      </c>
      <c r="EX38" s="8">
        <f>SUMIF(RevReqDetR!$B$11:$B$311,EX$1,RevReqDetR!$AZ$11:$AZ$311)</f>
        <v>5442680.0448056003</v>
      </c>
      <c r="EY38" s="8">
        <f>SUMIF(RevReqDetR!$B$11:$B$311,EY$1,RevReqDetR!$AZ$11:$AZ$311)</f>
        <v>5286533.4321899517</v>
      </c>
      <c r="EZ38" s="8">
        <f>SUMIF(RevReqDetR!$B$11:$B$311,EZ$1,RevReqDetR!$AZ$11:$AZ$311)</f>
        <v>4856877.0885178009</v>
      </c>
      <c r="FA38" s="8">
        <f>SUMIF(RevReqDetR!$B$11:$B$311,FA$1,RevReqDetR!$AZ$11:$AZ$311)</f>
        <v>4689521.3944854513</v>
      </c>
      <c r="FB38" s="8">
        <f>SUMIF(RevReqDetR!$B$11:$B$311,FB$1,RevReqDetR!$AZ$11:$AZ$311)</f>
        <v>4524228.9795592502</v>
      </c>
      <c r="FC38" s="8">
        <f>SUMIF(RevReqDetR!$B$11:$B$311,FC$1,RevReqDetR!$AZ$11:$AZ$311)</f>
        <v>4066746.3383302502</v>
      </c>
      <c r="FD38" s="8">
        <f>SUMIF(RevReqDetR!$B$11:$B$311,FD$1,RevReqDetR!$AZ$11:$AZ$311)</f>
        <v>3944738.9928634004</v>
      </c>
      <c r="FE38" s="8">
        <f>SUMIF(RevReqDetR!$B$11:$B$311,FE$1,RevReqDetR!$AZ$11:$AZ$311)</f>
        <v>3850618.1304073008</v>
      </c>
      <c r="FF38" s="8">
        <f>SUMIF(RevReqDetR!$B$11:$B$311,FF$1,RevReqDetR!$AZ$11:$AZ$311)</f>
        <v>3573487.1351330504</v>
      </c>
      <c r="FG38" s="8">
        <f>SUMIF(RevReqDetR!$B$11:$B$311,FG$1,RevReqDetR!$AZ$11:$AZ$311)</f>
        <v>3533939.9796280013</v>
      </c>
      <c r="FH38" s="8">
        <f>SUMIF(RevReqDetR!$B$11:$B$311,FH$1,RevReqDetR!$AZ$11:$AZ$311)</f>
        <v>3476949.6311489004</v>
      </c>
      <c r="FI38" s="8">
        <f>SUMIF(RevReqDetR!$B$11:$B$311,FI$1,RevReqDetR!$AZ$11:$AZ$311)</f>
        <v>3281542.3726838506</v>
      </c>
      <c r="FJ38" s="8">
        <f>SUMIF(RevReqDetR!$B$11:$B$311,FJ$1,RevReqDetR!$AZ$11:$AZ$311)</f>
        <v>3160658.0767002502</v>
      </c>
      <c r="FK38" s="8">
        <f>SUMIF(RevReqDetR!$B$11:$B$311,FK$1,RevReqDetR!$AZ$11:$AZ$311)</f>
        <v>3020075.7684037504</v>
      </c>
      <c r="FL38" s="8">
        <f>SUMIF(RevReqDetR!$B$11:$B$311,FL$1,RevReqDetR!$AZ$11:$AZ$311)</f>
        <v>2637024.6925576506</v>
      </c>
      <c r="FM38" s="8">
        <f>SUMIF(RevReqDetR!$B$11:$B$311,FM$1,RevReqDetR!$AZ$11:$AZ$311)</f>
        <v>2465259.3387369509</v>
      </c>
      <c r="FN38" s="8">
        <f>SUMIF(RevReqDetR!$B$11:$B$311,FN$1,RevReqDetR!$AZ$11:$AZ$311)</f>
        <v>2297766.2077355501</v>
      </c>
      <c r="FO38" s="8">
        <f>SUMIF(RevReqDetR!$B$11:$B$311,FO$1,RevReqDetR!$AZ$11:$AZ$311)</f>
        <v>1878128.9867714504</v>
      </c>
      <c r="FP38" s="8">
        <f>SUMIF(RevReqDetR!$B$11:$B$311,FP$1,RevReqDetR!$AZ$11:$AZ$311)</f>
        <v>1764248.8281614501</v>
      </c>
      <c r="FQ38" s="8">
        <f>SUMIF(RevReqDetR!$B$11:$B$311,FQ$1,RevReqDetR!$AZ$11:$AZ$311)</f>
        <v>1674679.4406132002</v>
      </c>
      <c r="FR38" s="8">
        <f>SUMIF(RevReqDetR!$B$11:$B$311,FR$1,RevReqDetR!$AZ$11:$AZ$311)</f>
        <v>1434035.7510159002</v>
      </c>
      <c r="FS38" s="8">
        <f>SUMIF(RevReqDetR!$B$11:$B$311,FS$1,RevReqDetR!$AZ$11:$AZ$311)</f>
        <v>1389532.9192828501</v>
      </c>
      <c r="FT38" s="8">
        <f>SUMIF(RevReqDetR!$B$11:$B$311,FT$1,RevReqDetR!$AZ$11:$AZ$311)</f>
        <v>1330563.7186574503</v>
      </c>
      <c r="FU38" s="8">
        <f>SUMIF(RevReqDetR!$B$11:$B$311,FU$1,RevReqDetR!$AZ$11:$AZ$311)</f>
        <v>1160149.9968877502</v>
      </c>
      <c r="FV38" s="8">
        <f>SUMIF(RevReqDetR!$B$11:$B$311,FV$1,RevReqDetR!$AZ$11:$AZ$311)</f>
        <v>1046492.1282166002</v>
      </c>
      <c r="FW38" s="8">
        <f>SUMIF(RevReqDetR!$B$11:$B$311,FW$1,RevReqDetR!$AZ$11:$AZ$311)</f>
        <v>914965.65714145021</v>
      </c>
      <c r="FX38" s="8">
        <f>SUMIF(RevReqDetR!$B$11:$B$311,FX$1,RevReqDetR!$AZ$11:$AZ$311)</f>
        <v>603530.89328590012</v>
      </c>
      <c r="FY38" s="8">
        <f>SUMIF(RevReqDetR!$B$11:$B$311,FY$1,RevReqDetR!$AZ$11:$AZ$311)</f>
        <v>490075.29721860006</v>
      </c>
      <c r="FZ38" s="8">
        <f>SUMIF(RevReqDetR!$B$11:$B$311,FZ$1,RevReqDetR!$AZ$11:$AZ$311)</f>
        <v>463323.65852080006</v>
      </c>
      <c r="GA38" s="8">
        <f>SUMIF(RevReqDetR!$B$11:$B$311,GA$1,RevReqDetR!$AZ$11:$AZ$311)</f>
        <v>295329.13947150006</v>
      </c>
      <c r="GB38" s="8">
        <f>SUMIF(RevReqDetR!$B$11:$B$311,GB$1,RevReqDetR!$AZ$11:$AZ$311)</f>
        <v>273959.16642110003</v>
      </c>
      <c r="GC38" s="8">
        <f>SUMIF(RevReqDetR!$B$11:$B$311,GC$1,RevReqDetR!$AZ$11:$AZ$311)</f>
        <v>256554.17576100005</v>
      </c>
      <c r="GD38" s="8">
        <f>SUMIF(RevReqDetR!$B$11:$B$311,GD$1,RevReqDetR!$AZ$11:$AZ$311)</f>
        <v>48317.981804550007</v>
      </c>
      <c r="GE38" s="8">
        <f>SUMIF(RevReqDetR!$B$11:$B$311,GE$1,RevReqDetR!$AZ$11:$AZ$311)</f>
        <v>43647.218978050005</v>
      </c>
      <c r="GF38" s="8">
        <f>SUMIF(RevReqDetR!$B$11:$B$311,GF$1,RevReqDetR!$AZ$11:$AZ$311)</f>
        <v>37760.664815450007</v>
      </c>
      <c r="GG38" s="8">
        <f>SUMIF(RevReqDetR!$B$11:$B$311,GG$1,RevReqDetR!$AZ$11:$AZ$311)</f>
        <v>21303.053559700002</v>
      </c>
      <c r="GH38" s="8">
        <f>SUMIF(RevReqDetR!$B$11:$B$311,GH$1,RevReqDetR!$AZ$11:$AZ$311)</f>
        <v>10226.805125000001</v>
      </c>
      <c r="GI38" s="8">
        <f>SUMIF(RevReqDetR!$B$11:$B$311,GI$1,RevReqDetR!$AZ$11:$AZ$311)</f>
        <v>9785.3972250000024</v>
      </c>
      <c r="GJ38" s="8">
        <f>SUMIF(RevReqDetR!$B$11:$B$311,GJ$1,RevReqDetR!$AZ$11:$AZ$311)</f>
        <v>0</v>
      </c>
      <c r="GK38" s="8">
        <f>SUMIF(RevReqDetR!$B$11:$B$311,GK$1,RevReqDetR!$AZ$11:$AZ$311)</f>
        <v>0</v>
      </c>
      <c r="GL38" s="8">
        <f>SUMIF(RevReqDetR!$B$11:$B$311,GL$1,RevReqDetR!$AZ$11:$AZ$311)</f>
        <v>0</v>
      </c>
      <c r="GM38" s="8">
        <f>SUMIF(RevReqDetR!$B$11:$B$311,GM$1,RevReqDetR!$AZ$11:$AZ$311)</f>
        <v>0</v>
      </c>
      <c r="GN38" s="8">
        <f>SUMIF(RevReqDetR!$B$11:$B$311,GN$1,RevReqDetR!$AZ$11:$AZ$311)</f>
        <v>0</v>
      </c>
      <c r="GO38" s="8">
        <f>SUMIF(RevReqDetR!$B$11:$B$311,GO$1,RevReqDetR!$AZ$11:$AZ$311)</f>
        <v>0</v>
      </c>
      <c r="GP38" s="8">
        <f>SUMIF(RevReqDetR!$B$11:$B$311,GP$1,RevReqDetR!$AZ$11:$AZ$311)</f>
        <v>0</v>
      </c>
      <c r="GQ38" s="8">
        <f>SUMIF(RevReqDetR!$B$11:$B$311,GQ$1,RevReqDetR!$AZ$11:$AZ$311)</f>
        <v>0</v>
      </c>
      <c r="GR38" s="8">
        <f>SUMIF(RevReqDetR!$B$11:$B$311,GR$1,RevReqDetR!$AZ$11:$AZ$311)</f>
        <v>0</v>
      </c>
      <c r="GS38" s="8">
        <f>SUMIF(RevReqDetR!$B$11:$B$311,GS$1,RevReqDetR!$AZ$11:$AZ$311)</f>
        <v>0</v>
      </c>
      <c r="GT38" s="8">
        <f>SUMIF(RevReqDetR!$B$11:$B$311,GT$1,RevReqDetR!$AZ$11:$AZ$311)</f>
        <v>0</v>
      </c>
      <c r="GU38" s="8">
        <f>SUMIF(RevReqDetR!$B$11:$B$311,GU$1,RevReqDetR!$AZ$11:$AZ$311)</f>
        <v>0</v>
      </c>
      <c r="GV38" s="8">
        <f>SUMIF(RevReqDetR!$B$11:$B$311,GV$1,RevReqDetR!$AZ$11:$AZ$311)</f>
        <v>0</v>
      </c>
      <c r="GW38" s="8">
        <f>SUMIF(RevReqDetR!$B$11:$B$311,GW$1,RevReqDetR!$AZ$11:$AZ$311)</f>
        <v>0</v>
      </c>
      <c r="GX38" s="8">
        <f>SUMIF(RevReqDetR!$B$11:$B$311,GX$1,RevReqDetR!$AZ$11:$AZ$311)</f>
        <v>0</v>
      </c>
      <c r="GY38" s="8">
        <f>SUMIF(RevReqDetR!$B$11:$B$311,GY$1,RevReqDetR!$AZ$11:$AZ$311)</f>
        <v>0</v>
      </c>
      <c r="GZ38" s="8">
        <f>SUMIF(RevReqDetR!$B$11:$B$311,GZ$1,RevReqDetR!$AZ$11:$AZ$311)</f>
        <v>0</v>
      </c>
      <c r="HA38" s="8">
        <f>SUMIF(RevReqDetR!$B$11:$B$311,HA$1,RevReqDetR!$AZ$11:$AZ$311)</f>
        <v>0</v>
      </c>
      <c r="HB38" s="8">
        <f>SUMIF(RevReqDetR!$B$11:$B$311,HB$1,RevReqDetR!$AZ$11:$AZ$311)</f>
        <v>0</v>
      </c>
      <c r="HC38" s="8">
        <f>SUMIF(RevReqDetR!$B$11:$B$311,HC$1,RevReqDetR!$AZ$11:$AZ$311)</f>
        <v>0</v>
      </c>
      <c r="HD38" s="8">
        <f>SUMIF(RevReqDetR!$B$11:$B$311,HD$1,RevReqDetR!$AZ$11:$AZ$311)</f>
        <v>0</v>
      </c>
      <c r="HE38" s="8">
        <f>SUMIF(RevReqDetR!$B$11:$B$311,HE$1,RevReqDetR!$AZ$11:$AZ$311)</f>
        <v>0</v>
      </c>
      <c r="HF38" s="8">
        <f>SUMIF(RevReqDetR!$B$11:$B$311,HF$1,RevReqDetR!$AZ$11:$AZ$311)</f>
        <v>0</v>
      </c>
      <c r="HG38" s="8">
        <f>SUMIF(RevReqDetR!$B$11:$B$311,HG$1,RevReqDetR!$AZ$11:$AZ$311)</f>
        <v>0</v>
      </c>
      <c r="HH38" s="8">
        <f>SUMIF(RevReqDetR!$B$11:$B$311,HH$1,RevReqDetR!$AZ$11:$AZ$311)</f>
        <v>0</v>
      </c>
      <c r="HI38" s="8">
        <f>SUMIF(RevReqDetR!$B$11:$B$311,HI$1,RevReqDetR!$AZ$11:$AZ$311)</f>
        <v>0</v>
      </c>
      <c r="HJ38" s="8">
        <f>SUMIF(RevReqDetR!$B$11:$B$311,HJ$1,RevReqDetR!$AZ$11:$AZ$311)</f>
        <v>0</v>
      </c>
      <c r="HK38" s="8">
        <f>SUMIF(RevReqDetR!$B$11:$B$311,HK$1,RevReqDetR!$AZ$11:$AZ$311)</f>
        <v>0</v>
      </c>
      <c r="HL38" s="8">
        <f>SUMIF(RevReqDetR!$B$11:$B$311,HL$1,RevReqDetR!$AZ$11:$AZ$311)</f>
        <v>0</v>
      </c>
      <c r="HM38" s="8">
        <f>SUMIF(RevReqDetR!$B$11:$B$311,HM$1,RevReqDetR!$AZ$11:$AZ$311)</f>
        <v>0</v>
      </c>
      <c r="HN38" s="8">
        <f>SUMIF(RevReqDetR!$B$11:$B$311,HN$1,RevReqDetR!$AZ$11:$AZ$311)</f>
        <v>0</v>
      </c>
      <c r="HO38" s="8">
        <f>SUMIF(RevReqDetR!$B$11:$B$311,HO$1,RevReqDetR!$AZ$11:$AZ$311)</f>
        <v>0</v>
      </c>
      <c r="HP38" s="8">
        <f>SUMIF(RevReqDetR!$B$11:$B$311,HP$1,RevReqDetR!$AZ$11:$AZ$311)</f>
        <v>0</v>
      </c>
      <c r="HQ38" s="8">
        <f>SUMIF(RevReqDetR!$B$11:$B$311,HQ$1,RevReqDetR!$AZ$11:$AZ$311)</f>
        <v>0</v>
      </c>
      <c r="HR38" s="8">
        <f>SUMIF(RevReqDetR!$B$11:$B$311,HR$1,RevReqDetR!$AZ$11:$AZ$311)</f>
        <v>0</v>
      </c>
      <c r="HS38" s="8">
        <f>SUMIF(RevReqDetR!$B$11:$B$311,HS$1,RevReqDetR!$AZ$11:$AZ$311)</f>
        <v>0</v>
      </c>
      <c r="HT38" s="8">
        <f>SUMIF(RevReqDetR!$B$11:$B$311,HT$1,RevReqDetR!$AZ$11:$AZ$311)</f>
        <v>0</v>
      </c>
      <c r="HU38" s="8">
        <f>SUMIF(RevReqDetR!$B$11:$B$311,HU$1,RevReqDetR!$AZ$11:$AZ$311)</f>
        <v>0</v>
      </c>
      <c r="HV38" s="8">
        <f>SUMIF(RevReqDetR!$B$11:$B$311,HV$1,RevReqDetR!$AZ$11:$AZ$311)</f>
        <v>0</v>
      </c>
      <c r="HW38" s="8">
        <f>SUMIF(RevReqDetR!$B$11:$B$311,HW$1,RevReqDetR!$AZ$11:$AZ$311)</f>
        <v>0</v>
      </c>
      <c r="HX38" s="2"/>
      <c r="HY38" s="2">
        <f t="array" ref="HY38">SUM(IF($D$45:$HX$45=HY$1,IF($D$46:$HX$46=12,($D38:$HX38))))</f>
        <v>0</v>
      </c>
      <c r="HZ38" s="2">
        <f t="array" ref="HZ38">SUM(IF($D$45:$HX$45=HZ$1,IF($D$46:$HX$46=12,($D38:$HX38))))</f>
        <v>0</v>
      </c>
      <c r="IA38" s="2">
        <f t="array" ref="IA38">SUM(IF($D$45:$HX$45=IA$1,IF($D$46:$HX$46=12,($D38:$HX38))))</f>
        <v>38440800.402200185</v>
      </c>
      <c r="IB38" s="2">
        <f t="array" ref="IB38">SUM(IF($D$45:$HX$45=IB$1,IF($D$46:$HX$46=12,($D38:$HX38))))</f>
        <v>35691971.867069684</v>
      </c>
      <c r="IC38" s="2">
        <f t="array" ref="IC38">SUM(IF($D$45:$HX$45=IC$1,IF($D$46:$HX$46=12,($D38:$HX38))))</f>
        <v>32751905.319936465</v>
      </c>
      <c r="ID38" s="2">
        <f t="array" ref="ID38">SUM(IF($D$45:$HX$45=ID$1,IF($D$46:$HX$46=12,($D38:$HX38))))</f>
        <v>30823675.078842513</v>
      </c>
      <c r="IE38" s="2">
        <f t="array" ref="IE38">SUM(IF($D$45:$HX$45=IE$1,IF($D$46:$HX$46=12,($D38:$HX38))))</f>
        <v>27994695.281485349</v>
      </c>
      <c r="IF38" s="2">
        <f t="array" ref="IF38">SUM(IF($D$45:$HX$45=IF$1,IF($D$46:$HX$46=12,($D38:$HX38))))</f>
        <v>24886236.706958309</v>
      </c>
      <c r="IG38" s="2">
        <f t="array" ref="IG38">SUM(IF($D$45:$HX$45=IG$1,IF($D$46:$HX$46=12,($D38:$HX38))))</f>
        <v>21480560.655096199</v>
      </c>
      <c r="IH38" s="2">
        <f t="array" ref="IH38">SUM(IF($D$45:$HX$45=IH$1,IF($D$46:$HX$46=12,($D38:$HX38))))</f>
        <v>17794241.679452397</v>
      </c>
      <c r="II38" s="2">
        <f t="array" ref="II38">SUM(IF($D$45:$HX$45=II$1,IF($D$46:$HX$46=12,($D38:$HX38))))</f>
        <v>13850874.489954507</v>
      </c>
      <c r="IJ38" s="2">
        <f t="array" ref="IJ38">SUM(IF($D$45:$HX$45=IJ$1,IF($D$46:$HX$46=12,($D38:$HX38))))</f>
        <v>9786409.3527841028</v>
      </c>
      <c r="IK38" s="2">
        <f t="array" ref="IK38">SUM(IF($D$45:$HX$45=IK$1,IF($D$46:$HX$46=12,($D38:$HX38))))</f>
        <v>6229607.8058218518</v>
      </c>
      <c r="IL38" s="2">
        <f t="array" ref="IL38">SUM(IF($D$45:$HX$45=IL$1,IF($D$46:$HX$46=12,($D38:$HX38))))</f>
        <v>3850618.1304073008</v>
      </c>
      <c r="IM38" s="2">
        <f t="array" ref="IM38">SUM(IF($D$45:$HX$45=IM$1,IF($D$46:$HX$46=12,($D38:$HX38))))</f>
        <v>1674679.4406132002</v>
      </c>
      <c r="IN38" s="2">
        <f t="array" ref="IN38">SUM(IF($D$45:$HX$45=IN$1,IF($D$46:$HX$46=12,($D38:$HX38))))</f>
        <v>256554.17576100005</v>
      </c>
      <c r="IO38" s="2">
        <f t="array" ref="IO38">SUM(IF($D$45:$HX$45=IO$1,IF($D$46:$HX$46=12,($D38:$HX38))))</f>
        <v>0</v>
      </c>
      <c r="IP38" s="2">
        <f t="array" ref="IP38">SUM(IF($D$45:$HX$45=IP$1,IF($D$46:$HX$46=12,($D38:$HX38))))</f>
        <v>0</v>
      </c>
      <c r="IQ38" s="2">
        <f t="array" ref="IQ38">SUM(IF($D$45:$HX$45=IQ$1,IF($D$46:$HX$46=12,($D38:$HX38))))</f>
        <v>0</v>
      </c>
      <c r="IR38" s="2">
        <f t="array" ref="IR38">SUM(IF($D$45:$HX$45=IR$1,IF($D$46:$HX$46=12,($D38:$HX38))))</f>
        <v>0</v>
      </c>
    </row>
    <row r="39" spans="2:252" x14ac:dyDescent="0.2">
      <c r="B39" s="59" t="s">
        <v>17</v>
      </c>
      <c r="D39" s="8">
        <f>SUMIF(RevReqDetR!$B$11:$B$311,D$1,RevReqDetR!$BA$11:$BA$311)</f>
        <v>0</v>
      </c>
      <c r="E39" s="8">
        <f>SUMIF(RevReqDetR!$B$11:$B$311,E$1,RevReqDetR!$BA$11:$BA$311)</f>
        <v>0</v>
      </c>
      <c r="F39" s="8">
        <f>SUMIF(RevReqDetR!$B$11:$B$311,F$1,RevReqDetR!$BA$11:$BA$311)</f>
        <v>0</v>
      </c>
      <c r="G39" s="8">
        <f>SUMIF(RevReqDetR!$B$11:$B$311,G$1,RevReqDetR!$BA$11:$BA$311)</f>
        <v>0</v>
      </c>
      <c r="H39" s="8">
        <f>SUMIF(RevReqDetR!$B$11:$B$311,H$1,RevReqDetR!$BA$11:$BA$311)</f>
        <v>0</v>
      </c>
      <c r="I39" s="8">
        <f>SUMIF(RevReqDetR!$B$11:$B$311,I$1,RevReqDetR!$BA$11:$BA$311)</f>
        <v>0</v>
      </c>
      <c r="J39" s="8">
        <f>SUMIF(RevReqDetR!$B$11:$B$311,J$1,RevReqDetR!$BA$11:$BA$311)</f>
        <v>0</v>
      </c>
      <c r="K39" s="8">
        <f>SUMIF(RevReqDetR!$B$11:$B$311,K$1,RevReqDetR!$BA$11:$BA$311)</f>
        <v>0</v>
      </c>
      <c r="L39" s="8">
        <f>SUMIF(RevReqDetR!$B$11:$B$311,L$1,RevReqDetR!$BA$11:$BA$311)</f>
        <v>0</v>
      </c>
      <c r="M39" s="8">
        <f>SUMIF(RevReqDetR!$B$11:$B$311,M$1,RevReqDetR!$BA$11:$BA$311)</f>
        <v>0</v>
      </c>
      <c r="N39" s="8">
        <f>SUMIF(RevReqDetR!$B$11:$B$311,N$1,RevReqDetR!$BA$11:$BA$311)</f>
        <v>0</v>
      </c>
      <c r="O39" s="8">
        <f>SUMIF(RevReqDetR!$B$11:$B$311,O$1,RevReqDetR!$BA$11:$BA$311)</f>
        <v>0</v>
      </c>
      <c r="P39" s="8">
        <f>SUMIF(RevReqDetR!$B$11:$B$311,P$1,RevReqDetR!$BA$11:$BA$311)</f>
        <v>0</v>
      </c>
      <c r="Q39" s="8">
        <f>SUMIF(RevReqDetR!$B$11:$B$311,Q$1,RevReqDetR!$BA$11:$BA$311)</f>
        <v>0</v>
      </c>
      <c r="R39" s="8">
        <f>SUMIF(RevReqDetR!$B$11:$B$311,R$1,RevReqDetR!$BA$11:$BA$311)</f>
        <v>848797.23691943998</v>
      </c>
      <c r="S39" s="8">
        <f>SUMIF(RevReqDetR!$B$11:$B$311,S$1,RevReqDetR!$BA$11:$BA$311)</f>
        <v>858466.5500289601</v>
      </c>
      <c r="T39" s="8">
        <f>SUMIF(RevReqDetR!$B$11:$B$311,T$1,RevReqDetR!$BA$11:$BA$311)</f>
        <v>947235.40681067994</v>
      </c>
      <c r="U39" s="8">
        <f>SUMIF(RevReqDetR!$B$11:$B$311,U$1,RevReqDetR!$BA$11:$BA$311)</f>
        <v>913862.6638113599</v>
      </c>
      <c r="V39" s="8">
        <f>SUMIF(RevReqDetR!$B$11:$B$311,V$1,RevReqDetR!$BA$11:$BA$311)</f>
        <v>922424.34586175985</v>
      </c>
      <c r="W39" s="8">
        <f>SUMIF(RevReqDetR!$B$11:$B$311,W$1,RevReqDetR!$BA$11:$BA$311)</f>
        <v>933040.79472563986</v>
      </c>
      <c r="X39" s="8">
        <f>SUMIF(RevReqDetR!$B$11:$B$311,X$1,RevReqDetR!$BA$11:$BA$311)</f>
        <v>896946.04095227981</v>
      </c>
      <c r="Y39" s="8">
        <f>SUMIF(RevReqDetR!$B$11:$B$311,Y$1,RevReqDetR!$BA$11:$BA$311)</f>
        <v>888677.09124011989</v>
      </c>
      <c r="Z39" s="8">
        <f>SUMIF(RevReqDetR!$B$11:$B$311,Z$1,RevReqDetR!$BA$11:$BA$311)</f>
        <v>949885.16764860007</v>
      </c>
      <c r="AA39" s="8">
        <f>SUMIF(RevReqDetR!$B$11:$B$311,AA$1,RevReqDetR!$BA$11:$BA$311)</f>
        <v>956598.42128363997</v>
      </c>
      <c r="AB39" s="8">
        <f>SUMIF(RevReqDetR!$B$11:$B$311,AB$1,RevReqDetR!$BA$11:$BA$311)</f>
        <v>906159.6671666383</v>
      </c>
      <c r="AC39" s="8">
        <f>SUMIF(RevReqDetR!$B$11:$B$311,AC$1,RevReqDetR!$BA$11:$BA$311)</f>
        <v>951761.15946179826</v>
      </c>
      <c r="AD39" s="8">
        <f>SUMIF(RevReqDetR!$B$11:$B$311,AD$1,RevReqDetR!$BA$11:$BA$311)</f>
        <v>958516.94118131837</v>
      </c>
      <c r="AE39" s="8">
        <f>SUMIF(RevReqDetR!$B$11:$B$311,AE$1,RevReqDetR!$BA$11:$BA$311)</f>
        <v>940045.26501575834</v>
      </c>
      <c r="AF39" s="8">
        <f>SUMIF(RevReqDetR!$B$11:$B$311,AF$1,RevReqDetR!$BA$11:$BA$311)</f>
        <v>939775.02443963836</v>
      </c>
      <c r="AG39" s="8">
        <f>SUMIF(RevReqDetR!$B$11:$B$311,AG$1,RevReqDetR!$BA$11:$BA$311)</f>
        <v>944160.80457059818</v>
      </c>
      <c r="AH39" s="8">
        <f>SUMIF(RevReqDetR!$B$11:$B$311,AH$1,RevReqDetR!$BA$11:$BA$311)</f>
        <v>921797.80753139826</v>
      </c>
      <c r="AI39" s="8">
        <f>SUMIF(RevReqDetR!$B$11:$B$311,AI$1,RevReqDetR!$BA$11:$BA$311)</f>
        <v>924869.46265919821</v>
      </c>
      <c r="AJ39" s="8">
        <f>SUMIF(RevReqDetR!$B$11:$B$311,AJ$1,RevReqDetR!$BA$11:$BA$311)</f>
        <v>902705.79403115832</v>
      </c>
      <c r="AK39" s="8">
        <f>SUMIF(RevReqDetR!$B$11:$B$311,AK$1,RevReqDetR!$BA$11:$BA$311)</f>
        <v>905082.31990691822</v>
      </c>
      <c r="AL39" s="8">
        <f>SUMIF(RevReqDetR!$B$11:$B$311,AL$1,RevReqDetR!$BA$11:$BA$311)</f>
        <v>907339.11913979822</v>
      </c>
      <c r="AM39" s="8">
        <f>SUMIF(RevReqDetR!$B$11:$B$311,AM$1,RevReqDetR!$BA$11:$BA$311)</f>
        <v>875630.37246227823</v>
      </c>
      <c r="AN39" s="8">
        <f>SUMIF(RevReqDetR!$B$11:$B$311,AN$1,RevReqDetR!$BA$11:$BA$311)</f>
        <v>878975.29381391825</v>
      </c>
      <c r="AO39" s="8">
        <f>SUMIF(RevReqDetR!$B$11:$B$311,AO$1,RevReqDetR!$BA$11:$BA$311)</f>
        <v>883702.52888219827</v>
      </c>
      <c r="AP39" s="8">
        <f>SUMIF(RevReqDetR!$B$11:$B$311,AP$1,RevReqDetR!$BA$11:$BA$311)</f>
        <v>888942.94399799837</v>
      </c>
      <c r="AQ39" s="8">
        <f>SUMIF(RevReqDetR!$B$11:$B$311,AQ$1,RevReqDetR!$BA$11:$BA$311)</f>
        <v>893233.92549887835</v>
      </c>
      <c r="AR39" s="8">
        <f>SUMIF(RevReqDetR!$B$11:$B$311,AR$1,RevReqDetR!$BA$11:$BA$311)</f>
        <v>876075.63473087829</v>
      </c>
      <c r="AS39" s="8">
        <f>SUMIF(RevReqDetR!$B$11:$B$311,AS$1,RevReqDetR!$BA$11:$BA$311)</f>
        <v>875425.41796535812</v>
      </c>
      <c r="AT39" s="8">
        <f>SUMIF(RevReqDetR!$B$11:$B$311,AT$1,RevReqDetR!$BA$11:$BA$311)</f>
        <v>864826.99667027814</v>
      </c>
      <c r="AU39" s="8">
        <f>SUMIF(RevReqDetR!$B$11:$B$311,AU$1,RevReqDetR!$BA$11:$BA$311)</f>
        <v>861726.73125959816</v>
      </c>
      <c r="AV39" s="8">
        <f>SUMIF(RevReqDetR!$B$11:$B$311,AV$1,RevReqDetR!$BA$11:$BA$311)</f>
        <v>845368.48012931808</v>
      </c>
      <c r="AW39" s="8">
        <f>SUMIF(RevReqDetR!$B$11:$B$311,AW$1,RevReqDetR!$BA$11:$BA$311)</f>
        <v>842866.46402435808</v>
      </c>
      <c r="AX39" s="8">
        <f>SUMIF(RevReqDetR!$B$11:$B$311,AX$1,RevReqDetR!$BA$11:$BA$311)</f>
        <v>841746.41496179812</v>
      </c>
      <c r="AY39" s="8">
        <f>SUMIF(RevReqDetR!$B$11:$B$311,AY$1,RevReqDetR!$BA$11:$BA$311)</f>
        <v>818808.32233871811</v>
      </c>
      <c r="AZ39" s="8">
        <f>SUMIF(RevReqDetR!$B$11:$B$311,AZ$1,RevReqDetR!$BA$11:$BA$311)</f>
        <v>819521.99370647804</v>
      </c>
      <c r="BA39" s="8">
        <f>SUMIF(RevReqDetR!$B$11:$B$311,BA$1,RevReqDetR!$BA$11:$BA$311)</f>
        <v>810909.00958715775</v>
      </c>
      <c r="BB39" s="8">
        <f>SUMIF(RevReqDetR!$B$11:$B$311,BB$1,RevReqDetR!$BA$11:$BA$311)</f>
        <v>815830.7948585978</v>
      </c>
      <c r="BC39" s="8">
        <f>SUMIF(RevReqDetR!$B$11:$B$311,BC$1,RevReqDetR!$BA$11:$BA$311)</f>
        <v>819666.52763615781</v>
      </c>
      <c r="BD39" s="8">
        <f>SUMIF(RevReqDetR!$B$11:$B$311,BD$1,RevReqDetR!$BA$11:$BA$311)</f>
        <v>816875.73824327777</v>
      </c>
      <c r="BE39" s="8">
        <f>SUMIF(RevReqDetR!$B$11:$B$311,BE$1,RevReqDetR!$BA$11:$BA$311)</f>
        <v>818077.64372747752</v>
      </c>
      <c r="BF39" s="8">
        <f>SUMIF(RevReqDetR!$B$11:$B$311,BF$1,RevReqDetR!$BA$11:$BA$311)</f>
        <v>816559.1247772777</v>
      </c>
      <c r="BG39" s="8">
        <f>SUMIF(RevReqDetR!$B$11:$B$311,BG$1,RevReqDetR!$BA$11:$BA$311)</f>
        <v>813930.85011743754</v>
      </c>
      <c r="BH39" s="8">
        <f>SUMIF(RevReqDetR!$B$11:$B$311,BH$1,RevReqDetR!$BA$11:$BA$311)</f>
        <v>795502.27948788018</v>
      </c>
      <c r="BI39" s="8">
        <f>SUMIF(RevReqDetR!$B$11:$B$311,BI$1,RevReqDetR!$BA$11:$BA$311)</f>
        <v>791016.50251943991</v>
      </c>
      <c r="BJ39" s="8">
        <f>SUMIF(RevReqDetR!$B$11:$B$311,BJ$1,RevReqDetR!$BA$11:$BA$311)</f>
        <v>786532.1560905599</v>
      </c>
      <c r="BK39" s="8">
        <f>SUMIF(RevReqDetR!$B$11:$B$311,BK$1,RevReqDetR!$BA$11:$BA$311)</f>
        <v>765808.10409276013</v>
      </c>
      <c r="BL39" s="8">
        <f>SUMIF(RevReqDetR!$B$11:$B$311,BL$1,RevReqDetR!$BA$11:$BA$311)</f>
        <v>763645.29742151999</v>
      </c>
      <c r="BM39" s="8">
        <f>SUMIF(RevReqDetR!$B$11:$B$311,BM$1,RevReqDetR!$BA$11:$BA$311)</f>
        <v>763167.68706600019</v>
      </c>
      <c r="BN39" s="8">
        <f>SUMIF(RevReqDetR!$B$11:$B$311,BN$1,RevReqDetR!$BA$11:$BA$311)</f>
        <v>752204.92042152013</v>
      </c>
      <c r="BO39" s="8">
        <f>SUMIF(RevReqDetR!$B$11:$B$311,BO$1,RevReqDetR!$BA$11:$BA$311)</f>
        <v>754940.8139230801</v>
      </c>
      <c r="BP39" s="8">
        <f>SUMIF(RevReqDetR!$B$11:$B$311,BP$1,RevReqDetR!$BA$11:$BA$311)</f>
        <v>756765.12636684021</v>
      </c>
      <c r="BQ39" s="8">
        <f>SUMIF(RevReqDetR!$B$11:$B$311,BQ$1,RevReqDetR!$BA$11:$BA$311)</f>
        <v>750627.04380119999</v>
      </c>
      <c r="BR39" s="8">
        <f>SUMIF(RevReqDetR!$B$11:$B$311,BR$1,RevReqDetR!$BA$11:$BA$311)</f>
        <v>748602.09427643975</v>
      </c>
      <c r="BS39" s="8">
        <f>SUMIF(RevReqDetR!$B$11:$B$311,BS$1,RevReqDetR!$BA$11:$BA$311)</f>
        <v>745430.43913416006</v>
      </c>
      <c r="BT39" s="8">
        <f>SUMIF(RevReqDetR!$B$11:$B$311,BT$1,RevReqDetR!$BA$11:$BA$311)</f>
        <v>728094.40639919997</v>
      </c>
      <c r="BU39" s="8">
        <f>SUMIF(RevReqDetR!$B$11:$B$311,BU$1,RevReqDetR!$BA$11:$BA$311)</f>
        <v>723068.29759752017</v>
      </c>
      <c r="BV39" s="8">
        <f>SUMIF(RevReqDetR!$B$11:$B$311,BV$1,RevReqDetR!$BA$11:$BA$311)</f>
        <v>718083.26054352021</v>
      </c>
      <c r="BW39" s="8">
        <f>SUMIF(RevReqDetR!$B$11:$B$311,BW$1,RevReqDetR!$BA$11:$BA$311)</f>
        <v>696866.89732164005</v>
      </c>
      <c r="BX39" s="8">
        <f>SUMIF(RevReqDetR!$B$11:$B$311,BX$1,RevReqDetR!$BA$11:$BA$311)</f>
        <v>694129.36156524008</v>
      </c>
      <c r="BY39" s="8">
        <f>SUMIF(RevReqDetR!$B$11:$B$311,BY$1,RevReqDetR!$BA$11:$BA$311)</f>
        <v>693124.58016251994</v>
      </c>
      <c r="BZ39" s="8">
        <f>SUMIF(RevReqDetR!$B$11:$B$311,BZ$1,RevReqDetR!$BA$11:$BA$311)</f>
        <v>681609.17741796002</v>
      </c>
      <c r="CA39" s="8">
        <f>SUMIF(RevReqDetR!$B$11:$B$311,CA$1,RevReqDetR!$BA$11:$BA$311)</f>
        <v>683783.03483891988</v>
      </c>
      <c r="CB39" s="8">
        <f>SUMIF(RevReqDetR!$B$11:$B$311,CB$1,RevReqDetR!$BA$11:$BA$311)</f>
        <v>684963.17825435987</v>
      </c>
      <c r="CC39" s="8">
        <f>SUMIF(RevReqDetR!$B$11:$B$311,CC$1,RevReqDetR!$BA$11:$BA$311)</f>
        <v>678259.43693855999</v>
      </c>
      <c r="CD39" s="8">
        <f>SUMIF(RevReqDetR!$B$11:$B$311,CD$1,RevReqDetR!$BA$11:$BA$311)</f>
        <v>675680.88207455981</v>
      </c>
      <c r="CE39" s="8">
        <f>SUMIF(RevReqDetR!$B$11:$B$311,CE$1,RevReqDetR!$BA$11:$BA$311)</f>
        <v>671905.97829936037</v>
      </c>
      <c r="CF39" s="8">
        <f>SUMIF(RevReqDetR!$B$11:$B$311,CF$1,RevReqDetR!$BA$11:$BA$311)</f>
        <v>654060.92459111998</v>
      </c>
      <c r="CG39" s="8">
        <f>SUMIF(RevReqDetR!$B$11:$B$311,CG$1,RevReqDetR!$BA$11:$BA$311)</f>
        <v>648464.21070444002</v>
      </c>
      <c r="CH39" s="8">
        <f>SUMIF(RevReqDetR!$B$11:$B$311,CH$1,RevReqDetR!$BA$11:$BA$311)</f>
        <v>642872.81409912009</v>
      </c>
      <c r="CI39" s="8">
        <f>SUMIF(RevReqDetR!$B$11:$B$311,CI$1,RevReqDetR!$BA$11:$BA$311)</f>
        <v>621171.52795728028</v>
      </c>
      <c r="CJ39" s="8">
        <f>SUMIF(RevReqDetR!$B$11:$B$311,CJ$1,RevReqDetR!$BA$11:$BA$311)</f>
        <v>617845.94881704007</v>
      </c>
      <c r="CK39" s="8">
        <f>SUMIF(RevReqDetR!$B$11:$B$311,CK$1,RevReqDetR!$BA$11:$BA$311)</f>
        <v>616161.81908376014</v>
      </c>
      <c r="CL39" s="8">
        <f>SUMIF(RevReqDetR!$B$11:$B$311,CL$1,RevReqDetR!$BA$11:$BA$311)</f>
        <v>604106.88333084004</v>
      </c>
      <c r="CM39" s="8">
        <f>SUMIF(RevReqDetR!$B$11:$B$311,CM$1,RevReqDetR!$BA$11:$BA$311)</f>
        <v>605600.15898276016</v>
      </c>
      <c r="CN39" s="8">
        <f>SUMIF(RevReqDetR!$B$11:$B$311,CN$1,RevReqDetR!$BA$11:$BA$311)</f>
        <v>606111.85346508014</v>
      </c>
      <c r="CO39" s="8">
        <f>SUMIF(RevReqDetR!$B$11:$B$311,CO$1,RevReqDetR!$BA$11:$BA$311)</f>
        <v>598848.01670736028</v>
      </c>
      <c r="CP39" s="8">
        <f>SUMIF(RevReqDetR!$B$11:$B$311,CP$1,RevReqDetR!$BA$11:$BA$311)</f>
        <v>595609.22672604001</v>
      </c>
      <c r="CQ39" s="8">
        <f>SUMIF(RevReqDetR!$B$11:$B$311,CQ$1,RevReqDetR!$BA$11:$BA$311)</f>
        <v>591213.32111483987</v>
      </c>
      <c r="CR39" s="8">
        <f>SUMIF(RevReqDetR!$B$11:$B$311,CR$1,RevReqDetR!$BA$11:$BA$311)</f>
        <v>572855.39438435994</v>
      </c>
      <c r="CS39" s="8">
        <f>SUMIF(RevReqDetR!$B$11:$B$311,CS$1,RevReqDetR!$BA$11:$BA$311)</f>
        <v>566605.07285652007</v>
      </c>
      <c r="CT39" s="8">
        <f>SUMIF(RevReqDetR!$B$11:$B$311,CT$1,RevReqDetR!$BA$11:$BA$311)</f>
        <v>560361.60818424018</v>
      </c>
      <c r="CU39" s="8">
        <f>SUMIF(RevReqDetR!$B$11:$B$311,CU$1,RevReqDetR!$BA$11:$BA$311)</f>
        <v>538195.90970735997</v>
      </c>
      <c r="CV39" s="8">
        <f>SUMIF(RevReqDetR!$B$11:$B$311,CV$1,RevReqDetR!$BA$11:$BA$311)</f>
        <v>534169.07351748005</v>
      </c>
      <c r="CW39" s="8">
        <f>SUMIF(RevReqDetR!$B$11:$B$311,CW$1,RevReqDetR!$BA$11:$BA$311)</f>
        <v>531840.20886863989</v>
      </c>
      <c r="CX39" s="8">
        <f>SUMIF(RevReqDetR!$B$11:$B$311,CX$1,RevReqDetR!$BA$11:$BA$311)</f>
        <v>519220.27162332</v>
      </c>
      <c r="CY39" s="8">
        <f>SUMIF(RevReqDetR!$B$11:$B$311,CY$1,RevReqDetR!$BA$11:$BA$311)</f>
        <v>520011.66346704005</v>
      </c>
      <c r="CZ39" s="8">
        <f>SUMIF(RevReqDetR!$B$11:$B$311,CZ$1,RevReqDetR!$BA$11:$BA$311)</f>
        <v>519801.37580376002</v>
      </c>
      <c r="DA39" s="8">
        <f>SUMIF(RevReqDetR!$B$11:$B$311,DA$1,RevReqDetR!$BA$11:$BA$311)</f>
        <v>511894.06832232</v>
      </c>
      <c r="DB39" s="8">
        <f>SUMIF(RevReqDetR!$B$11:$B$311,DB$1,RevReqDetR!$BA$11:$BA$311)</f>
        <v>507956.67853416014</v>
      </c>
      <c r="DC39" s="8">
        <f>SUMIF(RevReqDetR!$B$11:$B$311,DC$1,RevReqDetR!$BA$11:$BA$311)</f>
        <v>502910.33402159996</v>
      </c>
      <c r="DD39" s="8">
        <f>SUMIF(RevReqDetR!$B$11:$B$311,DD$1,RevReqDetR!$BA$11:$BA$311)</f>
        <v>484091.65765584016</v>
      </c>
      <c r="DE39" s="8">
        <f>SUMIF(RevReqDetR!$B$11:$B$311,DE$1,RevReqDetR!$BA$11:$BA$311)</f>
        <v>477255.50152163999</v>
      </c>
      <c r="DF39" s="8">
        <f>SUMIF(RevReqDetR!$B$11:$B$311,DF$1,RevReqDetR!$BA$11:$BA$311)</f>
        <v>470485.90722275991</v>
      </c>
      <c r="DG39" s="8">
        <f>SUMIF(RevReqDetR!$B$11:$B$311,DG$1,RevReqDetR!$BA$11:$BA$311)</f>
        <v>448062.04636127996</v>
      </c>
      <c r="DH39" s="8">
        <f>SUMIF(RevReqDetR!$B$11:$B$311,DH$1,RevReqDetR!$BA$11:$BA$311)</f>
        <v>443510.96780987992</v>
      </c>
      <c r="DI39" s="8">
        <f>SUMIF(RevReqDetR!$B$11:$B$311,DI$1,RevReqDetR!$BA$11:$BA$311)</f>
        <v>440570.12120927987</v>
      </c>
      <c r="DJ39" s="8">
        <f>SUMIF(RevReqDetR!$B$11:$B$311,DJ$1,RevReqDetR!$BA$11:$BA$311)</f>
        <v>427611.93500087992</v>
      </c>
      <c r="DK39" s="8">
        <f>SUMIF(RevReqDetR!$B$11:$B$311,DK$1,RevReqDetR!$BA$11:$BA$311)</f>
        <v>427680.363006</v>
      </c>
      <c r="DL39" s="8">
        <f>SUMIF(RevReqDetR!$B$11:$B$311,DL$1,RevReqDetR!$BA$11:$BA$311)</f>
        <v>426816.12051899993</v>
      </c>
      <c r="DM39" s="8">
        <f>SUMIF(RevReqDetR!$B$11:$B$311,DM$1,RevReqDetR!$BA$11:$BA$311)</f>
        <v>418488.50953512028</v>
      </c>
      <c r="DN39" s="8">
        <f>SUMIF(RevReqDetR!$B$11:$B$311,DN$1,RevReqDetR!$BA$11:$BA$311)</f>
        <v>413981.38846403983</v>
      </c>
      <c r="DO39" s="8">
        <f>SUMIF(RevReqDetR!$B$11:$B$311,DO$1,RevReqDetR!$BA$11:$BA$311)</f>
        <v>408379.65733188012</v>
      </c>
      <c r="DP39" s="8">
        <f>SUMIF(RevReqDetR!$B$11:$B$311,DP$1,RevReqDetR!$BA$11:$BA$311)</f>
        <v>389392.29484704003</v>
      </c>
      <c r="DQ39" s="8">
        <f>SUMIF(RevReqDetR!$B$11:$B$311,DQ$1,RevReqDetR!$BA$11:$BA$311)</f>
        <v>381994.74349667999</v>
      </c>
      <c r="DR39" s="8">
        <f>SUMIF(RevReqDetR!$B$11:$B$311,DR$1,RevReqDetR!$BA$11:$BA$311)</f>
        <v>374577.4191337201</v>
      </c>
      <c r="DS39" s="8">
        <f>SUMIF(RevReqDetR!$B$11:$B$311,DS$1,RevReqDetR!$BA$11:$BA$311)</f>
        <v>351906.23593872006</v>
      </c>
      <c r="DT39" s="8">
        <f>SUMIF(RevReqDetR!$B$11:$B$311,DT$1,RevReqDetR!$BA$11:$BA$311)</f>
        <v>346612.94435987988</v>
      </c>
      <c r="DU39" s="8">
        <f>SUMIF(RevReqDetR!$B$11:$B$311,DU$1,RevReqDetR!$BA$11:$BA$311)</f>
        <v>342935.7408324001</v>
      </c>
      <c r="DV39" s="8">
        <f>SUMIF(RevReqDetR!$B$11:$B$311,DV$1,RevReqDetR!$BA$11:$BA$311)</f>
        <v>329493.83324544015</v>
      </c>
      <c r="DW39" s="8">
        <f>SUMIF(RevReqDetR!$B$11:$B$311,DW$1,RevReqDetR!$BA$11:$BA$311)</f>
        <v>328770.70547364006</v>
      </c>
      <c r="DX39" s="8">
        <f>SUMIF(RevReqDetR!$B$11:$B$311,DX$1,RevReqDetR!$BA$11:$BA$311)</f>
        <v>327140.7363468</v>
      </c>
      <c r="DY39" s="8">
        <f>SUMIF(RevReqDetR!$B$11:$B$311,DY$1,RevReqDetR!$BA$11:$BA$311)</f>
        <v>318340.82224944001</v>
      </c>
      <c r="DZ39" s="8">
        <f>SUMIF(RevReqDetR!$B$11:$B$311,DZ$1,RevReqDetR!$BA$11:$BA$311)</f>
        <v>313303.26608136011</v>
      </c>
      <c r="EA39" s="8">
        <f>SUMIF(RevReqDetR!$B$11:$B$311,EA$1,RevReqDetR!$BA$11:$BA$311)</f>
        <v>307247.93890128005</v>
      </c>
      <c r="EB39" s="8">
        <f>SUMIF(RevReqDetR!$B$11:$B$311,EB$1,RevReqDetR!$BA$11:$BA$311)</f>
        <v>288519.51691188005</v>
      </c>
      <c r="EC39" s="8">
        <f>SUMIF(RevReqDetR!$B$11:$B$311,EC$1,RevReqDetR!$BA$11:$BA$311)</f>
        <v>280951.45686107996</v>
      </c>
      <c r="ED39" s="8">
        <f>SUMIF(RevReqDetR!$B$11:$B$311,ED$1,RevReqDetR!$BA$11:$BA$311)</f>
        <v>273430.84428864002</v>
      </c>
      <c r="EE39" s="8">
        <f>SUMIF(RevReqDetR!$B$11:$B$311,EE$1,RevReqDetR!$BA$11:$BA$311)</f>
        <v>251663.98334184012</v>
      </c>
      <c r="EF39" s="8">
        <f>SUMIF(RevReqDetR!$B$11:$B$311,EF$1,RevReqDetR!$BA$11:$BA$311)</f>
        <v>246188.87815284001</v>
      </c>
      <c r="EG39" s="8">
        <f>SUMIF(RevReqDetR!$B$11:$B$311,EG$1,RevReqDetR!$BA$11:$BA$311)</f>
        <v>242303.07941352003</v>
      </c>
      <c r="EH39" s="8">
        <f>SUMIF(RevReqDetR!$B$11:$B$311,EH$1,RevReqDetR!$BA$11:$BA$311)</f>
        <v>229495.96743408003</v>
      </c>
      <c r="EI39" s="8">
        <f>SUMIF(RevReqDetR!$B$11:$B$311,EI$1,RevReqDetR!$BA$11:$BA$311)</f>
        <v>228330.10437947995</v>
      </c>
      <c r="EJ39" s="8">
        <f>SUMIF(RevReqDetR!$B$11:$B$311,EJ$1,RevReqDetR!$BA$11:$BA$311)</f>
        <v>226344.18150396002</v>
      </c>
      <c r="EK39" s="8">
        <f>SUMIF(RevReqDetR!$B$11:$B$311,EK$1,RevReqDetR!$BA$11:$BA$311)</f>
        <v>218017.25484588</v>
      </c>
      <c r="EL39" s="8">
        <f>SUMIF(RevReqDetR!$B$11:$B$311,EL$1,RevReqDetR!$BA$11:$BA$311)</f>
        <v>212986.23135228001</v>
      </c>
      <c r="EM39" s="8">
        <f>SUMIF(RevReqDetR!$B$11:$B$311,EM$1,RevReqDetR!$BA$11:$BA$311)</f>
        <v>207241.77616380004</v>
      </c>
      <c r="EN39" s="8">
        <f>SUMIF(RevReqDetR!$B$11:$B$311,EN$1,RevReqDetR!$BA$11:$BA$311)</f>
        <v>190545.97996656003</v>
      </c>
      <c r="EO39" s="8">
        <f>SUMIF(RevReqDetR!$B$11:$B$311,EO$1,RevReqDetR!$BA$11:$BA$311)</f>
        <v>183487.45861296001</v>
      </c>
      <c r="EP39" s="8">
        <f>SUMIF(RevReqDetR!$B$11:$B$311,EP$1,RevReqDetR!$BA$11:$BA$311)</f>
        <v>177464.25433403999</v>
      </c>
      <c r="EQ39" s="8">
        <f>SUMIF(RevReqDetR!$B$11:$B$311,EQ$1,RevReqDetR!$BA$11:$BA$311)</f>
        <v>160340.42639124001</v>
      </c>
      <c r="ER39" s="8">
        <f>SUMIF(RevReqDetR!$B$11:$B$311,ER$1,RevReqDetR!$BA$11:$BA$311)</f>
        <v>156824.08250688002</v>
      </c>
      <c r="ES39" s="8">
        <f>SUMIF(RevReqDetR!$B$11:$B$311,ES$1,RevReqDetR!$BA$11:$BA$311)</f>
        <v>154239.73190532002</v>
      </c>
      <c r="ET39" s="8">
        <f>SUMIF(RevReqDetR!$B$11:$B$311,ET$1,RevReqDetR!$BA$11:$BA$311)</f>
        <v>145736.91712332005</v>
      </c>
      <c r="EU39" s="8">
        <f>SUMIF(RevReqDetR!$B$11:$B$311,EU$1,RevReqDetR!$BA$11:$BA$311)</f>
        <v>144911.46135852</v>
      </c>
      <c r="EV39" s="8">
        <f>SUMIF(RevReqDetR!$B$11:$B$311,EV$1,RevReqDetR!$BA$11:$BA$311)</f>
        <v>143576.93302596002</v>
      </c>
      <c r="EW39" s="8">
        <f>SUMIF(RevReqDetR!$B$11:$B$311,EW$1,RevReqDetR!$BA$11:$BA$311)</f>
        <v>138106.79641079999</v>
      </c>
      <c r="EX39" s="8">
        <f>SUMIF(RevReqDetR!$B$11:$B$311,EX$1,RevReqDetR!$BA$11:$BA$311)</f>
        <v>134756.07728832</v>
      </c>
      <c r="EY39" s="8">
        <f>SUMIF(RevReqDetR!$B$11:$B$311,EY$1,RevReqDetR!$BA$11:$BA$311)</f>
        <v>130890.02144364003</v>
      </c>
      <c r="EZ39" s="8">
        <f>SUMIF(RevReqDetR!$B$11:$B$311,EZ$1,RevReqDetR!$BA$11:$BA$311)</f>
        <v>120252.09987216</v>
      </c>
      <c r="FA39" s="8">
        <f>SUMIF(RevReqDetR!$B$11:$B$311,FA$1,RevReqDetR!$BA$11:$BA$311)</f>
        <v>116108.51681124001</v>
      </c>
      <c r="FB39" s="8">
        <f>SUMIF(RevReqDetR!$B$11:$B$311,FB$1,RevReqDetR!$BA$11:$BA$311)</f>
        <v>112016.0187666</v>
      </c>
      <c r="FC39" s="8">
        <f>SUMIF(RevReqDetR!$B$11:$B$311,FC$1,RevReqDetR!$BA$11:$BA$311)</f>
        <v>100689.1419978</v>
      </c>
      <c r="FD39" s="8">
        <f>SUMIF(RevReqDetR!$B$11:$B$311,FD$1,RevReqDetR!$BA$11:$BA$311)</f>
        <v>97668.345048479998</v>
      </c>
      <c r="FE39" s="8">
        <f>SUMIF(RevReqDetR!$B$11:$B$311,FE$1,RevReqDetR!$BA$11:$BA$311)</f>
        <v>95337.993436560006</v>
      </c>
      <c r="FF39" s="8">
        <f>SUMIF(RevReqDetR!$B$11:$B$311,FF$1,RevReqDetR!$BA$11:$BA$311)</f>
        <v>88476.468321959997</v>
      </c>
      <c r="FG39" s="8">
        <f>SUMIF(RevReqDetR!$B$11:$B$311,FG$1,RevReqDetR!$BA$11:$BA$311)</f>
        <v>87497.314761600021</v>
      </c>
      <c r="FH39" s="8">
        <f>SUMIF(RevReqDetR!$B$11:$B$311,FH$1,RevReqDetR!$BA$11:$BA$311)</f>
        <v>86086.282744080003</v>
      </c>
      <c r="FI39" s="8">
        <f>SUMIF(RevReqDetR!$B$11:$B$311,FI$1,RevReqDetR!$BA$11:$BA$311)</f>
        <v>81248.167071720003</v>
      </c>
      <c r="FJ39" s="8">
        <f>SUMIF(RevReqDetR!$B$11:$B$311,FJ$1,RevReqDetR!$BA$11:$BA$311)</f>
        <v>78255.175861800002</v>
      </c>
      <c r="FK39" s="8">
        <f>SUMIF(RevReqDetR!$B$11:$B$311,FK$1,RevReqDetR!$BA$11:$BA$311)</f>
        <v>74774.478807000007</v>
      </c>
      <c r="FL39" s="8">
        <f>SUMIF(RevReqDetR!$B$11:$B$311,FL$1,RevReqDetR!$BA$11:$BA$311)</f>
        <v>65290.463587080012</v>
      </c>
      <c r="FM39" s="8">
        <f>SUMIF(RevReqDetR!$B$11:$B$311,FM$1,RevReqDetR!$BA$11:$BA$311)</f>
        <v>61037.701142040016</v>
      </c>
      <c r="FN39" s="8">
        <f>SUMIF(RevReqDetR!$B$11:$B$311,FN$1,RevReqDetR!$BA$11:$BA$311)</f>
        <v>56890.715259959994</v>
      </c>
      <c r="FO39" s="8">
        <f>SUMIF(RevReqDetR!$B$11:$B$311,FO$1,RevReqDetR!$BA$11:$BA$311)</f>
        <v>46500.858550440003</v>
      </c>
      <c r="FP39" s="8">
        <f>SUMIF(RevReqDetR!$B$11:$B$311,FP$1,RevReqDetR!$BA$11:$BA$311)</f>
        <v>43681.283758439997</v>
      </c>
      <c r="FQ39" s="8">
        <f>SUMIF(RevReqDetR!$B$11:$B$311,FQ$1,RevReqDetR!$BA$11:$BA$311)</f>
        <v>41463.622751039999</v>
      </c>
      <c r="FR39" s="8">
        <f>SUMIF(RevReqDetR!$B$11:$B$311,FR$1,RevReqDetR!$BA$11:$BA$311)</f>
        <v>35505.491946480004</v>
      </c>
      <c r="FS39" s="8">
        <f>SUMIF(RevReqDetR!$B$11:$B$311,FS$1,RevReqDetR!$BA$11:$BA$311)</f>
        <v>34403.640104520004</v>
      </c>
      <c r="FT39" s="8">
        <f>SUMIF(RevReqDetR!$B$11:$B$311,FT$1,RevReqDetR!$BA$11:$BA$311)</f>
        <v>32943.613409640006</v>
      </c>
      <c r="FU39" s="8">
        <f>SUMIF(RevReqDetR!$B$11:$B$311,FU$1,RevReqDetR!$BA$11:$BA$311)</f>
        <v>28724.316211800004</v>
      </c>
      <c r="FV39" s="8">
        <f>SUMIF(RevReqDetR!$B$11:$B$311,FV$1,RevReqDetR!$BA$11:$BA$311)</f>
        <v>25910.24512752</v>
      </c>
      <c r="FW39" s="8">
        <f>SUMIF(RevReqDetR!$B$11:$B$311,FW$1,RevReqDetR!$BA$11:$BA$311)</f>
        <v>22653.762814440004</v>
      </c>
      <c r="FX39" s="8">
        <f>SUMIF(RevReqDetR!$B$11:$B$311,FX$1,RevReqDetR!$BA$11:$BA$311)</f>
        <v>14942.905890480002</v>
      </c>
      <c r="FY39" s="8">
        <f>SUMIF(RevReqDetR!$B$11:$B$311,FY$1,RevReqDetR!$BA$11:$BA$311)</f>
        <v>12133.842901920001</v>
      </c>
      <c r="FZ39" s="8">
        <f>SUMIF(RevReqDetR!$B$11:$B$311,FZ$1,RevReqDetR!$BA$11:$BA$311)</f>
        <v>11471.49533376</v>
      </c>
      <c r="GA39" s="8">
        <f>SUMIF(RevReqDetR!$B$11:$B$311,GA$1,RevReqDetR!$BA$11:$BA$311)</f>
        <v>7312.0955148000003</v>
      </c>
      <c r="GB39" s="8">
        <f>SUMIF(RevReqDetR!$B$11:$B$311,GB$1,RevReqDetR!$BA$11:$BA$311)</f>
        <v>6782.9933599200003</v>
      </c>
      <c r="GC39" s="8">
        <f>SUMIF(RevReqDetR!$B$11:$B$311,GC$1,RevReqDetR!$BA$11:$BA$311)</f>
        <v>6352.0607592000006</v>
      </c>
      <c r="GD39" s="8">
        <f>SUMIF(RevReqDetR!$B$11:$B$311,GD$1,RevReqDetR!$BA$11:$BA$311)</f>
        <v>1196.31167676</v>
      </c>
      <c r="GE39" s="8">
        <f>SUMIF(RevReqDetR!$B$11:$B$311,GE$1,RevReqDetR!$BA$11:$BA$311)</f>
        <v>1080.6676059599999</v>
      </c>
      <c r="GF39" s="8">
        <f>SUMIF(RevReqDetR!$B$11:$B$311,GF$1,RevReqDetR!$BA$11:$BA$311)</f>
        <v>934.92158724000001</v>
      </c>
      <c r="GG39" s="8">
        <f>SUMIF(RevReqDetR!$B$11:$B$311,GG$1,RevReqDetR!$BA$11:$BA$311)</f>
        <v>527.44528584</v>
      </c>
      <c r="GH39" s="8">
        <f>SUMIF(RevReqDetR!$B$11:$B$311,GH$1,RevReqDetR!$BA$11:$BA$311)</f>
        <v>253.20690000000002</v>
      </c>
      <c r="GI39" s="8">
        <f>SUMIF(RevReqDetR!$B$11:$B$311,GI$1,RevReqDetR!$BA$11:$BA$311)</f>
        <v>242.27802</v>
      </c>
      <c r="GJ39" s="8">
        <f>SUMIF(RevReqDetR!$B$11:$B$311,GJ$1,RevReqDetR!$BA$11:$BA$311)</f>
        <v>0</v>
      </c>
      <c r="GK39" s="8">
        <f>SUMIF(RevReqDetR!$B$11:$B$311,GK$1,RevReqDetR!$BA$11:$BA$311)</f>
        <v>0</v>
      </c>
      <c r="GL39" s="8">
        <f>SUMIF(RevReqDetR!$B$11:$B$311,GL$1,RevReqDetR!$BA$11:$BA$311)</f>
        <v>0</v>
      </c>
      <c r="GM39" s="8">
        <f>SUMIF(RevReqDetR!$B$11:$B$311,GM$1,RevReqDetR!$BA$11:$BA$311)</f>
        <v>0</v>
      </c>
      <c r="GN39" s="8">
        <f>SUMIF(RevReqDetR!$B$11:$B$311,GN$1,RevReqDetR!$BA$11:$BA$311)</f>
        <v>0</v>
      </c>
      <c r="GO39" s="8">
        <f>SUMIF(RevReqDetR!$B$11:$B$311,GO$1,RevReqDetR!$BA$11:$BA$311)</f>
        <v>0</v>
      </c>
      <c r="GP39" s="8">
        <f>SUMIF(RevReqDetR!$B$11:$B$311,GP$1,RevReqDetR!$BA$11:$BA$311)</f>
        <v>0</v>
      </c>
      <c r="GQ39" s="8">
        <f>SUMIF(RevReqDetR!$B$11:$B$311,GQ$1,RevReqDetR!$BA$11:$BA$311)</f>
        <v>0</v>
      </c>
      <c r="GR39" s="8">
        <f>SUMIF(RevReqDetR!$B$11:$B$311,GR$1,RevReqDetR!$BA$11:$BA$311)</f>
        <v>0</v>
      </c>
      <c r="GS39" s="8">
        <f>SUMIF(RevReqDetR!$B$11:$B$311,GS$1,RevReqDetR!$BA$11:$BA$311)</f>
        <v>0</v>
      </c>
      <c r="GT39" s="8">
        <f>SUMIF(RevReqDetR!$B$11:$B$311,GT$1,RevReqDetR!$BA$11:$BA$311)</f>
        <v>0</v>
      </c>
      <c r="GU39" s="8">
        <f>SUMIF(RevReqDetR!$B$11:$B$311,GU$1,RevReqDetR!$BA$11:$BA$311)</f>
        <v>0</v>
      </c>
      <c r="GV39" s="8">
        <f>SUMIF(RevReqDetR!$B$11:$B$311,GV$1,RevReqDetR!$BA$11:$BA$311)</f>
        <v>0</v>
      </c>
      <c r="GW39" s="8">
        <f>SUMIF(RevReqDetR!$B$11:$B$311,GW$1,RevReqDetR!$BA$11:$BA$311)</f>
        <v>0</v>
      </c>
      <c r="GX39" s="8">
        <f>SUMIF(RevReqDetR!$B$11:$B$311,GX$1,RevReqDetR!$BA$11:$BA$311)</f>
        <v>0</v>
      </c>
      <c r="GY39" s="8">
        <f>SUMIF(RevReqDetR!$B$11:$B$311,GY$1,RevReqDetR!$BA$11:$BA$311)</f>
        <v>0</v>
      </c>
      <c r="GZ39" s="8">
        <f>SUMIF(RevReqDetR!$B$11:$B$311,GZ$1,RevReqDetR!$BA$11:$BA$311)</f>
        <v>0</v>
      </c>
      <c r="HA39" s="8">
        <f>SUMIF(RevReqDetR!$B$11:$B$311,HA$1,RevReqDetR!$BA$11:$BA$311)</f>
        <v>0</v>
      </c>
      <c r="HB39" s="8">
        <f>SUMIF(RevReqDetR!$B$11:$B$311,HB$1,RevReqDetR!$BA$11:$BA$311)</f>
        <v>0</v>
      </c>
      <c r="HC39" s="8">
        <f>SUMIF(RevReqDetR!$B$11:$B$311,HC$1,RevReqDetR!$BA$11:$BA$311)</f>
        <v>0</v>
      </c>
      <c r="HD39" s="8">
        <f>SUMIF(RevReqDetR!$B$11:$B$311,HD$1,RevReqDetR!$BA$11:$BA$311)</f>
        <v>0</v>
      </c>
      <c r="HE39" s="8">
        <f>SUMIF(RevReqDetR!$B$11:$B$311,HE$1,RevReqDetR!$BA$11:$BA$311)</f>
        <v>0</v>
      </c>
      <c r="HF39" s="8">
        <f>SUMIF(RevReqDetR!$B$11:$B$311,HF$1,RevReqDetR!$BA$11:$BA$311)</f>
        <v>0</v>
      </c>
      <c r="HG39" s="8">
        <f>SUMIF(RevReqDetR!$B$11:$B$311,HG$1,RevReqDetR!$BA$11:$BA$311)</f>
        <v>0</v>
      </c>
      <c r="HH39" s="8">
        <f>SUMIF(RevReqDetR!$B$11:$B$311,HH$1,RevReqDetR!$BA$11:$BA$311)</f>
        <v>0</v>
      </c>
      <c r="HI39" s="8">
        <f>SUMIF(RevReqDetR!$B$11:$B$311,HI$1,RevReqDetR!$BA$11:$BA$311)</f>
        <v>0</v>
      </c>
      <c r="HJ39" s="8">
        <f>SUMIF(RevReqDetR!$B$11:$B$311,HJ$1,RevReqDetR!$BA$11:$BA$311)</f>
        <v>0</v>
      </c>
      <c r="HK39" s="8">
        <f>SUMIF(RevReqDetR!$B$11:$B$311,HK$1,RevReqDetR!$BA$11:$BA$311)</f>
        <v>0</v>
      </c>
      <c r="HL39" s="8">
        <f>SUMIF(RevReqDetR!$B$11:$B$311,HL$1,RevReqDetR!$BA$11:$BA$311)</f>
        <v>0</v>
      </c>
      <c r="HM39" s="8">
        <f>SUMIF(RevReqDetR!$B$11:$B$311,HM$1,RevReqDetR!$BA$11:$BA$311)</f>
        <v>0</v>
      </c>
      <c r="HN39" s="8">
        <f>SUMIF(RevReqDetR!$B$11:$B$311,HN$1,RevReqDetR!$BA$11:$BA$311)</f>
        <v>0</v>
      </c>
      <c r="HO39" s="8">
        <f>SUMIF(RevReqDetR!$B$11:$B$311,HO$1,RevReqDetR!$BA$11:$BA$311)</f>
        <v>0</v>
      </c>
      <c r="HP39" s="8">
        <f>SUMIF(RevReqDetR!$B$11:$B$311,HP$1,RevReqDetR!$BA$11:$BA$311)</f>
        <v>0</v>
      </c>
      <c r="HQ39" s="8">
        <f>SUMIF(RevReqDetR!$B$11:$B$311,HQ$1,RevReqDetR!$BA$11:$BA$311)</f>
        <v>0</v>
      </c>
      <c r="HR39" s="8">
        <f>SUMIF(RevReqDetR!$B$11:$B$311,HR$1,RevReqDetR!$BA$11:$BA$311)</f>
        <v>0</v>
      </c>
      <c r="HS39" s="8">
        <f>SUMIF(RevReqDetR!$B$11:$B$311,HS$1,RevReqDetR!$BA$11:$BA$311)</f>
        <v>0</v>
      </c>
      <c r="HT39" s="8">
        <f>SUMIF(RevReqDetR!$B$11:$B$311,HT$1,RevReqDetR!$BA$11:$BA$311)</f>
        <v>0</v>
      </c>
      <c r="HU39" s="8">
        <f>SUMIF(RevReqDetR!$B$11:$B$311,HU$1,RevReqDetR!$BA$11:$BA$311)</f>
        <v>0</v>
      </c>
      <c r="HV39" s="8">
        <f>SUMIF(RevReqDetR!$B$11:$B$311,HV$1,RevReqDetR!$BA$11:$BA$311)</f>
        <v>0</v>
      </c>
      <c r="HW39" s="8">
        <f>SUMIF(RevReqDetR!$B$11:$B$311,HW$1,RevReqDetR!$BA$11:$BA$311)</f>
        <v>0</v>
      </c>
      <c r="HX39" s="2"/>
      <c r="HY39" s="2">
        <f t="array" ref="HY39">SUM(IF($D$45:$HX$45=HY$1,IF($D$46:$HX$46=12,($D39:$HX39))))</f>
        <v>0</v>
      </c>
      <c r="HZ39" s="2">
        <f t="array" ref="HZ39">SUM(IF($D$45:$HX$45=HZ$1,IF($D$46:$HX$46=12,($D39:$HX39))))</f>
        <v>0</v>
      </c>
      <c r="IA39" s="2">
        <f t="array" ref="IA39">SUM(IF($D$45:$HX$45=IA$1,IF($D$46:$HX$46=12,($D39:$HX39))))</f>
        <v>951761.15946179826</v>
      </c>
      <c r="IB39" s="2">
        <f t="array" ref="IB39">SUM(IF($D$45:$HX$45=IB$1,IF($D$46:$HX$46=12,($D39:$HX39))))</f>
        <v>883702.52888219827</v>
      </c>
      <c r="IC39" s="2">
        <f t="array" ref="IC39">SUM(IF($D$45:$HX$45=IC$1,IF($D$46:$HX$46=12,($D39:$HX39))))</f>
        <v>810909.00958715775</v>
      </c>
      <c r="ID39" s="2">
        <f t="array" ref="ID39">SUM(IF($D$45:$HX$45=ID$1,IF($D$46:$HX$46=12,($D39:$HX39))))</f>
        <v>763167.68706600019</v>
      </c>
      <c r="IE39" s="2">
        <f t="array" ref="IE39">SUM(IF($D$45:$HX$45=IE$1,IF($D$46:$HX$46=12,($D39:$HX39))))</f>
        <v>693124.58016251994</v>
      </c>
      <c r="IF39" s="2">
        <f t="array" ref="IF39">SUM(IF($D$45:$HX$45=IF$1,IF($D$46:$HX$46=12,($D39:$HX39))))</f>
        <v>616161.81908376014</v>
      </c>
      <c r="IG39" s="2">
        <f t="array" ref="IG39">SUM(IF($D$45:$HX$45=IG$1,IF($D$46:$HX$46=12,($D39:$HX39))))</f>
        <v>531840.20886863989</v>
      </c>
      <c r="IH39" s="2">
        <f t="array" ref="IH39">SUM(IF($D$45:$HX$45=IH$1,IF($D$46:$HX$46=12,($D39:$HX39))))</f>
        <v>440570.12120927987</v>
      </c>
      <c r="II39" s="2">
        <f t="array" ref="II39">SUM(IF($D$45:$HX$45=II$1,IF($D$46:$HX$46=12,($D39:$HX39))))</f>
        <v>342935.7408324001</v>
      </c>
      <c r="IJ39" s="2">
        <f t="array" ref="IJ39">SUM(IF($D$45:$HX$45=IJ$1,IF($D$46:$HX$46=12,($D39:$HX39))))</f>
        <v>242303.07941352003</v>
      </c>
      <c r="IK39" s="2">
        <f t="array" ref="IK39">SUM(IF($D$45:$HX$45=IK$1,IF($D$46:$HX$46=12,($D39:$HX39))))</f>
        <v>154239.73190532002</v>
      </c>
      <c r="IL39" s="2">
        <f t="array" ref="IL39">SUM(IF($D$45:$HX$45=IL$1,IF($D$46:$HX$46=12,($D39:$HX39))))</f>
        <v>95337.993436560006</v>
      </c>
      <c r="IM39" s="2">
        <f t="array" ref="IM39">SUM(IF($D$45:$HX$45=IM$1,IF($D$46:$HX$46=12,($D39:$HX39))))</f>
        <v>41463.622751039999</v>
      </c>
      <c r="IN39" s="2">
        <f t="array" ref="IN39">SUM(IF($D$45:$HX$45=IN$1,IF($D$46:$HX$46=12,($D39:$HX39))))</f>
        <v>6352.0607592000006</v>
      </c>
      <c r="IO39" s="2">
        <f t="array" ref="IO39">SUM(IF($D$45:$HX$45=IO$1,IF($D$46:$HX$46=12,($D39:$HX39))))</f>
        <v>0</v>
      </c>
      <c r="IP39" s="2">
        <f t="array" ref="IP39">SUM(IF($D$45:$HX$45=IP$1,IF($D$46:$HX$46=12,($D39:$HX39))))</f>
        <v>0</v>
      </c>
      <c r="IQ39" s="2">
        <f t="array" ref="IQ39">SUM(IF($D$45:$HX$45=IQ$1,IF($D$46:$HX$46=12,($D39:$HX39))))</f>
        <v>0</v>
      </c>
      <c r="IR39" s="2">
        <f t="array" ref="IR39">SUM(IF($D$45:$HX$45=IR$1,IF($D$46:$HX$46=12,($D39:$HX39))))</f>
        <v>0</v>
      </c>
    </row>
    <row r="40" spans="2:252" ht="15" x14ac:dyDescent="0.35">
      <c r="B40" s="59" t="s">
        <v>18</v>
      </c>
      <c r="D40" s="13">
        <f>SUMIF(RevReqDetR!$B$11:$B$311,D$1,RevReqDetR!$AB$11:$AB$311)</f>
        <v>0</v>
      </c>
      <c r="E40" s="13">
        <f>SUMIF(RevReqDetR!$B$11:$B$311,E$1,RevReqDetR!$AB$11:$AB$311)</f>
        <v>0</v>
      </c>
      <c r="F40" s="13">
        <f>SUMIF(RevReqDetR!$B$11:$B$311,F$1,RevReqDetR!$AB$11:$AB$311)</f>
        <v>0</v>
      </c>
      <c r="G40" s="13">
        <f>SUMIF(RevReqDetR!$B$11:$B$311,G$1,RevReqDetR!$AB$11:$AB$311)</f>
        <v>0</v>
      </c>
      <c r="H40" s="13">
        <f>SUMIF(RevReqDetR!$B$11:$B$311,H$1,RevReqDetR!$AB$11:$AB$311)</f>
        <v>0</v>
      </c>
      <c r="I40" s="13">
        <f>SUMIF(RevReqDetR!$B$11:$B$311,I$1,RevReqDetR!$AB$11:$AB$311)</f>
        <v>0</v>
      </c>
      <c r="J40" s="13">
        <f>SUMIF(RevReqDetR!$B$11:$B$311,J$1,RevReqDetR!$AB$11:$AB$311)</f>
        <v>0</v>
      </c>
      <c r="K40" s="13">
        <f>SUMIF(RevReqDetR!$B$11:$B$311,K$1,RevReqDetR!$AB$11:$AB$311)</f>
        <v>0</v>
      </c>
      <c r="L40" s="13">
        <f>SUMIF(RevReqDetR!$B$11:$B$311,L$1,RevReqDetR!$AB$11:$AB$311)</f>
        <v>0</v>
      </c>
      <c r="M40" s="13">
        <f>SUMIF(RevReqDetR!$B$11:$B$311,M$1,RevReqDetR!$AB$11:$AB$311)</f>
        <v>0</v>
      </c>
      <c r="N40" s="13">
        <f>SUMIF(RevReqDetR!$B$11:$B$311,N$1,RevReqDetR!$AB$11:$AB$311)</f>
        <v>0</v>
      </c>
      <c r="O40" s="13">
        <f>SUMIF(RevReqDetR!$B$11:$B$311,O$1,RevReqDetR!$AB$11:$AB$311)</f>
        <v>0</v>
      </c>
      <c r="P40" s="13">
        <f>SUMIF(RevReqDetR!$B$11:$B$311,P$1,RevReqDetR!$AB$11:$AB$311)</f>
        <v>0</v>
      </c>
      <c r="Q40" s="13">
        <f>SUMIF(RevReqDetR!$B$11:$B$311,Q$1,RevReqDetR!$AB$11:$AB$311)</f>
        <v>0</v>
      </c>
      <c r="R40" s="13">
        <f>SUMIF(RevReqDetR!$B$11:$B$311,R$1,RevReqDetR!$AB$11:$AB$311)</f>
        <v>0</v>
      </c>
      <c r="S40" s="13">
        <f>SUMIF(RevReqDetR!$B$11:$B$311,S$1,RevReqDetR!$AB$11:$AB$311)</f>
        <v>0</v>
      </c>
      <c r="T40" s="13">
        <f>SUMIF(RevReqDetR!$B$11:$B$311,T$1,RevReqDetR!$AB$11:$AB$311)</f>
        <v>0</v>
      </c>
      <c r="U40" s="13">
        <f>SUMIF(RevReqDetR!$B$11:$B$311,U$1,RevReqDetR!$AB$11:$AB$311)</f>
        <v>0</v>
      </c>
      <c r="V40" s="13">
        <f>SUMIF(RevReqDetR!$B$11:$B$311,V$1,RevReqDetR!$AB$11:$AB$311)</f>
        <v>0</v>
      </c>
      <c r="W40" s="13">
        <f>SUMIF(RevReqDetR!$B$11:$B$311,W$1,RevReqDetR!$AB$11:$AB$311)</f>
        <v>0</v>
      </c>
      <c r="X40" s="13">
        <f>SUMIF(RevReqDetR!$B$11:$B$311,X$1,RevReqDetR!$AB$11:$AB$311)</f>
        <v>0</v>
      </c>
      <c r="Y40" s="13">
        <f>SUMIF(RevReqDetR!$B$11:$B$311,Y$1,RevReqDetR!$AB$11:$AB$311)</f>
        <v>0</v>
      </c>
      <c r="Z40" s="13">
        <f>SUMIF(RevReqDetR!$B$11:$B$311,Z$1,RevReqDetR!$AB$11:$AB$311)</f>
        <v>0</v>
      </c>
      <c r="AA40" s="13">
        <f>SUMIF(RevReqDetR!$B$11:$B$311,AA$1,RevReqDetR!$AB$11:$AB$311)</f>
        <v>0</v>
      </c>
      <c r="AB40" s="13">
        <f>SUMIF(RevReqDetR!$B$11:$B$311,AB$1,RevReqDetR!$AB$11:$AB$311)</f>
        <v>0</v>
      </c>
      <c r="AC40" s="13">
        <f>SUMIF(RevReqDetR!$B$11:$B$311,AC$1,RevReqDetR!$AB$11:$AB$311)</f>
        <v>0</v>
      </c>
      <c r="AD40" s="13">
        <f>SUMIF(RevReqDetR!$B$11:$B$311,AD$1,RevReqDetR!$AB$11:$AB$311)</f>
        <v>0</v>
      </c>
      <c r="AE40" s="13">
        <f>SUMIF(RevReqDetR!$B$11:$B$311,AE$1,RevReqDetR!$AB$11:$AB$311)</f>
        <v>0</v>
      </c>
      <c r="AF40" s="13">
        <f>SUMIF(RevReqDetR!$B$11:$B$311,AF$1,RevReqDetR!$AB$11:$AB$311)</f>
        <v>0</v>
      </c>
      <c r="AG40" s="13">
        <f>SUMIF(RevReqDetR!$B$11:$B$311,AG$1,RevReqDetR!$AB$11:$AB$311)</f>
        <v>0</v>
      </c>
      <c r="AH40" s="13">
        <f>SUMIF(RevReqDetR!$B$11:$B$311,AH$1,RevReqDetR!$AB$11:$AB$311)</f>
        <v>0</v>
      </c>
      <c r="AI40" s="13">
        <f>SUMIF(RevReqDetR!$B$11:$B$311,AI$1,RevReqDetR!$AB$11:$AB$311)</f>
        <v>0</v>
      </c>
      <c r="AJ40" s="13">
        <f>SUMIF(RevReqDetR!$B$11:$B$311,AJ$1,RevReqDetR!$AB$11:$AB$311)</f>
        <v>0</v>
      </c>
      <c r="AK40" s="13">
        <f>SUMIF(RevReqDetR!$B$11:$B$311,AK$1,RevReqDetR!$AB$11:$AB$311)</f>
        <v>0</v>
      </c>
      <c r="AL40" s="13">
        <f>SUMIF(RevReqDetR!$B$11:$B$311,AL$1,RevReqDetR!$AB$11:$AB$311)</f>
        <v>0</v>
      </c>
      <c r="AM40" s="13">
        <f>SUMIF(RevReqDetR!$B$11:$B$311,AM$1,RevReqDetR!$AB$11:$AB$311)</f>
        <v>0</v>
      </c>
      <c r="AN40" s="13">
        <f>SUMIF(RevReqDetR!$B$11:$B$311,AN$1,RevReqDetR!$AB$11:$AB$311)</f>
        <v>0</v>
      </c>
      <c r="AO40" s="13">
        <f>SUMIF(RevReqDetR!$B$11:$B$311,AO$1,RevReqDetR!$AB$11:$AB$311)</f>
        <v>0</v>
      </c>
      <c r="AP40" s="13">
        <f>SUMIF(RevReqDetR!$B$11:$B$311,AP$1,RevReqDetR!$AB$11:$AB$311)</f>
        <v>0</v>
      </c>
      <c r="AQ40" s="13">
        <f>SUMIF(RevReqDetR!$B$11:$B$311,AQ$1,RevReqDetR!$AB$11:$AB$311)</f>
        <v>0</v>
      </c>
      <c r="AR40" s="13">
        <f>SUMIF(RevReqDetR!$B$11:$B$311,AR$1,RevReqDetR!$AB$11:$AB$311)</f>
        <v>0</v>
      </c>
      <c r="AS40" s="13">
        <f>SUMIF(RevReqDetR!$B$11:$B$311,AS$1,RevReqDetR!$AB$11:$AB$311)</f>
        <v>0</v>
      </c>
      <c r="AT40" s="13">
        <f>SUMIF(RevReqDetR!$B$11:$B$311,AT$1,RevReqDetR!$AB$11:$AB$311)</f>
        <v>0</v>
      </c>
      <c r="AU40" s="13">
        <f>SUMIF(RevReqDetR!$B$11:$B$311,AU$1,RevReqDetR!$AB$11:$AB$311)</f>
        <v>0</v>
      </c>
      <c r="AV40" s="13">
        <f>SUMIF(RevReqDetR!$B$11:$B$311,AV$1,RevReqDetR!$AB$11:$AB$311)</f>
        <v>0</v>
      </c>
      <c r="AW40" s="13">
        <f>SUMIF(RevReqDetR!$B$11:$B$311,AW$1,RevReqDetR!$AB$11:$AB$311)</f>
        <v>0</v>
      </c>
      <c r="AX40" s="13">
        <f>SUMIF(RevReqDetR!$B$11:$B$311,AX$1,RevReqDetR!$AB$11:$AB$311)</f>
        <v>0</v>
      </c>
      <c r="AY40" s="13">
        <f>SUMIF(RevReqDetR!$B$11:$B$311,AY$1,RevReqDetR!$AB$11:$AB$311)</f>
        <v>0</v>
      </c>
      <c r="AZ40" s="13">
        <f>SUMIF(RevReqDetR!$B$11:$B$311,AZ$1,RevReqDetR!$AB$11:$AB$311)</f>
        <v>0</v>
      </c>
      <c r="BA40" s="13">
        <f>SUMIF(RevReqDetR!$B$11:$B$311,BA$1,RevReqDetR!$AB$11:$AB$311)</f>
        <v>0</v>
      </c>
      <c r="BB40" s="13">
        <f>SUMIF(RevReqDetR!$B$11:$B$311,BB$1,RevReqDetR!$AB$11:$AB$311)</f>
        <v>0</v>
      </c>
      <c r="BC40" s="13">
        <f>SUMIF(RevReqDetR!$B$11:$B$311,BC$1,RevReqDetR!$AB$11:$AB$311)</f>
        <v>0</v>
      </c>
      <c r="BD40" s="13">
        <f>SUMIF(RevReqDetR!$B$11:$B$311,BD$1,RevReqDetR!$AB$11:$AB$311)</f>
        <v>0</v>
      </c>
      <c r="BE40" s="13">
        <f>SUMIF(RevReqDetR!$B$11:$B$311,BE$1,RevReqDetR!$AB$11:$AB$311)</f>
        <v>0</v>
      </c>
      <c r="BF40" s="13">
        <f>SUMIF(RevReqDetR!$B$11:$B$311,BF$1,RevReqDetR!$AB$11:$AB$311)</f>
        <v>0</v>
      </c>
      <c r="BG40" s="13">
        <f>SUMIF(RevReqDetR!$B$11:$B$311,BG$1,RevReqDetR!$AB$11:$AB$311)</f>
        <v>0</v>
      </c>
      <c r="BH40" s="13">
        <f>SUMIF(RevReqDetR!$B$11:$B$311,BH$1,RevReqDetR!$AB$11:$AB$311)</f>
        <v>0</v>
      </c>
      <c r="BI40" s="13">
        <f>SUMIF(RevReqDetR!$B$11:$B$311,BI$1,RevReqDetR!$AB$11:$AB$311)</f>
        <v>0</v>
      </c>
      <c r="BJ40" s="13">
        <f>SUMIF(RevReqDetR!$B$11:$B$311,BJ$1,RevReqDetR!$AB$11:$AB$311)</f>
        <v>0</v>
      </c>
      <c r="BK40" s="13">
        <f>SUMIF(RevReqDetR!$B$11:$B$311,BK$1,RevReqDetR!$AB$11:$AB$311)</f>
        <v>0</v>
      </c>
      <c r="BL40" s="13">
        <f>SUMIF(RevReqDetR!$B$11:$B$311,BL$1,RevReqDetR!$AB$11:$AB$311)</f>
        <v>0</v>
      </c>
      <c r="BM40" s="13">
        <f>SUMIF(RevReqDetR!$B$11:$B$311,BM$1,RevReqDetR!$AB$11:$AB$311)</f>
        <v>0</v>
      </c>
      <c r="BN40" s="13">
        <f>SUMIF(RevReqDetR!$B$11:$B$311,BN$1,RevReqDetR!$AB$11:$AB$311)</f>
        <v>0</v>
      </c>
      <c r="BO40" s="13">
        <f>SUMIF(RevReqDetR!$B$11:$B$311,BO$1,RevReqDetR!$AB$11:$AB$311)</f>
        <v>0</v>
      </c>
      <c r="BP40" s="13">
        <f>SUMIF(RevReqDetR!$B$11:$B$311,BP$1,RevReqDetR!$AB$11:$AB$311)</f>
        <v>0</v>
      </c>
      <c r="BQ40" s="13">
        <f>SUMIF(RevReqDetR!$B$11:$B$311,BQ$1,RevReqDetR!$AB$11:$AB$311)</f>
        <v>0</v>
      </c>
      <c r="BR40" s="13">
        <f>SUMIF(RevReqDetR!$B$11:$B$311,BR$1,RevReqDetR!$AB$11:$AB$311)</f>
        <v>0</v>
      </c>
      <c r="BS40" s="13">
        <f>SUMIF(RevReqDetR!$B$11:$B$311,BS$1,RevReqDetR!$AB$11:$AB$311)</f>
        <v>0</v>
      </c>
      <c r="BT40" s="13">
        <f>SUMIF(RevReqDetR!$B$11:$B$311,BT$1,RevReqDetR!$AB$11:$AB$311)</f>
        <v>0</v>
      </c>
      <c r="BU40" s="13">
        <f>SUMIF(RevReqDetR!$B$11:$B$311,BU$1,RevReqDetR!$AB$11:$AB$311)</f>
        <v>0</v>
      </c>
      <c r="BV40" s="13">
        <f>SUMIF(RevReqDetR!$B$11:$B$311,BV$1,RevReqDetR!$AB$11:$AB$311)</f>
        <v>0</v>
      </c>
      <c r="BW40" s="13">
        <f>SUMIF(RevReqDetR!$B$11:$B$311,BW$1,RevReqDetR!$AB$11:$AB$311)</f>
        <v>0</v>
      </c>
      <c r="BX40" s="13">
        <f>SUMIF(RevReqDetR!$B$11:$B$311,BX$1,RevReqDetR!$AB$11:$AB$311)</f>
        <v>0</v>
      </c>
      <c r="BY40" s="13">
        <f>SUMIF(RevReqDetR!$B$11:$B$311,BY$1,RevReqDetR!$AB$11:$AB$311)</f>
        <v>0</v>
      </c>
      <c r="BZ40" s="13">
        <f>SUMIF(RevReqDetR!$B$11:$B$311,BZ$1,RevReqDetR!$AB$11:$AB$311)</f>
        <v>0</v>
      </c>
      <c r="CA40" s="13">
        <f>SUMIF(RevReqDetR!$B$11:$B$311,CA$1,RevReqDetR!$AB$11:$AB$311)</f>
        <v>0</v>
      </c>
      <c r="CB40" s="13">
        <f>SUMIF(RevReqDetR!$B$11:$B$311,CB$1,RevReqDetR!$AB$11:$AB$311)</f>
        <v>0</v>
      </c>
      <c r="CC40" s="13">
        <f>SUMIF(RevReqDetR!$B$11:$B$311,CC$1,RevReqDetR!$AB$11:$AB$311)</f>
        <v>0</v>
      </c>
      <c r="CD40" s="13">
        <f>SUMIF(RevReqDetR!$B$11:$B$311,CD$1,RevReqDetR!$AB$11:$AB$311)</f>
        <v>0</v>
      </c>
      <c r="CE40" s="13">
        <f>SUMIF(RevReqDetR!$B$11:$B$311,CE$1,RevReqDetR!$AB$11:$AB$311)</f>
        <v>0</v>
      </c>
      <c r="CF40" s="13">
        <f>SUMIF(RevReqDetR!$B$11:$B$311,CF$1,RevReqDetR!$AB$11:$AB$311)</f>
        <v>0</v>
      </c>
      <c r="CG40" s="13">
        <f>SUMIF(RevReqDetR!$B$11:$B$311,CG$1,RevReqDetR!$AB$11:$AB$311)</f>
        <v>0</v>
      </c>
      <c r="CH40" s="13">
        <f>SUMIF(RevReqDetR!$B$11:$B$311,CH$1,RevReqDetR!$AB$11:$AB$311)</f>
        <v>0</v>
      </c>
      <c r="CI40" s="13">
        <f>SUMIF(RevReqDetR!$B$11:$B$311,CI$1,RevReqDetR!$AB$11:$AB$311)</f>
        <v>0</v>
      </c>
      <c r="CJ40" s="13">
        <f>SUMIF(RevReqDetR!$B$11:$B$311,CJ$1,RevReqDetR!$AB$11:$AB$311)</f>
        <v>0</v>
      </c>
      <c r="CK40" s="13">
        <f>SUMIF(RevReqDetR!$B$11:$B$311,CK$1,RevReqDetR!$AB$11:$AB$311)</f>
        <v>0</v>
      </c>
      <c r="CL40" s="13">
        <f>SUMIF(RevReqDetR!$B$11:$B$311,CL$1,RevReqDetR!$AB$11:$AB$311)</f>
        <v>0</v>
      </c>
      <c r="CM40" s="13">
        <f>SUMIF(RevReqDetR!$B$11:$B$311,CM$1,RevReqDetR!$AB$11:$AB$311)</f>
        <v>0</v>
      </c>
      <c r="CN40" s="13">
        <f>SUMIF(RevReqDetR!$B$11:$B$311,CN$1,RevReqDetR!$AB$11:$AB$311)</f>
        <v>0</v>
      </c>
      <c r="CO40" s="13">
        <f>SUMIF(RevReqDetR!$B$11:$B$311,CO$1,RevReqDetR!$AB$11:$AB$311)</f>
        <v>0</v>
      </c>
      <c r="CP40" s="13">
        <f>SUMIF(RevReqDetR!$B$11:$B$311,CP$1,RevReqDetR!$AB$11:$AB$311)</f>
        <v>0</v>
      </c>
      <c r="CQ40" s="13">
        <f>SUMIF(RevReqDetR!$B$11:$B$311,CQ$1,RevReqDetR!$AB$11:$AB$311)</f>
        <v>0</v>
      </c>
      <c r="CR40" s="13">
        <f>SUMIF(RevReqDetR!$B$11:$B$311,CR$1,RevReqDetR!$AB$11:$AB$311)</f>
        <v>0</v>
      </c>
      <c r="CS40" s="13">
        <f>SUMIF(RevReqDetR!$B$11:$B$311,CS$1,RevReqDetR!$AB$11:$AB$311)</f>
        <v>0</v>
      </c>
      <c r="CT40" s="13">
        <f>SUMIF(RevReqDetR!$B$11:$B$311,CT$1,RevReqDetR!$AB$11:$AB$311)</f>
        <v>0</v>
      </c>
      <c r="CU40" s="13">
        <f>SUMIF(RevReqDetR!$B$11:$B$311,CU$1,RevReqDetR!$AB$11:$AB$311)</f>
        <v>0</v>
      </c>
      <c r="CV40" s="13">
        <f>SUMIF(RevReqDetR!$B$11:$B$311,CV$1,RevReqDetR!$AB$11:$AB$311)</f>
        <v>0</v>
      </c>
      <c r="CW40" s="13">
        <f>SUMIF(RevReqDetR!$B$11:$B$311,CW$1,RevReqDetR!$AB$11:$AB$311)</f>
        <v>0</v>
      </c>
      <c r="CX40" s="13">
        <f>SUMIF(RevReqDetR!$B$11:$B$311,CX$1,RevReqDetR!$AB$11:$AB$311)</f>
        <v>0</v>
      </c>
      <c r="CY40" s="13">
        <f>SUMIF(RevReqDetR!$B$11:$B$311,CY$1,RevReqDetR!$AB$11:$AB$311)</f>
        <v>0</v>
      </c>
      <c r="CZ40" s="13">
        <f>SUMIF(RevReqDetR!$B$11:$B$311,CZ$1,RevReqDetR!$AB$11:$AB$311)</f>
        <v>0</v>
      </c>
      <c r="DA40" s="13">
        <f>SUMIF(RevReqDetR!$B$11:$B$311,DA$1,RevReqDetR!$AB$11:$AB$311)</f>
        <v>0</v>
      </c>
      <c r="DB40" s="13">
        <f>SUMIF(RevReqDetR!$B$11:$B$311,DB$1,RevReqDetR!$AB$11:$AB$311)</f>
        <v>0</v>
      </c>
      <c r="DC40" s="13">
        <f>SUMIF(RevReqDetR!$B$11:$B$311,DC$1,RevReqDetR!$AB$11:$AB$311)</f>
        <v>0</v>
      </c>
      <c r="DD40" s="13">
        <f>SUMIF(RevReqDetR!$B$11:$B$311,DD$1,RevReqDetR!$AB$11:$AB$311)</f>
        <v>0</v>
      </c>
      <c r="DE40" s="13">
        <f>SUMIF(RevReqDetR!$B$11:$B$311,DE$1,RevReqDetR!$AB$11:$AB$311)</f>
        <v>0</v>
      </c>
      <c r="DF40" s="13">
        <f>SUMIF(RevReqDetR!$B$11:$B$311,DF$1,RevReqDetR!$AB$11:$AB$311)</f>
        <v>0</v>
      </c>
      <c r="DG40" s="13">
        <f>SUMIF(RevReqDetR!$B$11:$B$311,DG$1,RevReqDetR!$AB$11:$AB$311)</f>
        <v>0</v>
      </c>
      <c r="DH40" s="13">
        <f>SUMIF(RevReqDetR!$B$11:$B$311,DH$1,RevReqDetR!$AB$11:$AB$311)</f>
        <v>0</v>
      </c>
      <c r="DI40" s="13">
        <f>SUMIF(RevReqDetR!$B$11:$B$311,DI$1,RevReqDetR!$AB$11:$AB$311)</f>
        <v>0</v>
      </c>
      <c r="DJ40" s="13">
        <f>SUMIF(RevReqDetR!$B$11:$B$311,DJ$1,RevReqDetR!$AB$11:$AB$311)</f>
        <v>0</v>
      </c>
      <c r="DK40" s="13">
        <f>SUMIF(RevReqDetR!$B$11:$B$311,DK$1,RevReqDetR!$AB$11:$AB$311)</f>
        <v>0</v>
      </c>
      <c r="DL40" s="13">
        <f>SUMIF(RevReqDetR!$B$11:$B$311,DL$1,RevReqDetR!$AB$11:$AB$311)</f>
        <v>0</v>
      </c>
      <c r="DM40" s="13">
        <f>SUMIF(RevReqDetR!$B$11:$B$311,DM$1,RevReqDetR!$AB$11:$AB$311)</f>
        <v>0</v>
      </c>
      <c r="DN40" s="13">
        <f>SUMIF(RevReqDetR!$B$11:$B$311,DN$1,RevReqDetR!$AB$11:$AB$311)</f>
        <v>0</v>
      </c>
      <c r="DO40" s="13">
        <f>SUMIF(RevReqDetR!$B$11:$B$311,DO$1,RevReqDetR!$AB$11:$AB$311)</f>
        <v>0</v>
      </c>
      <c r="DP40" s="13">
        <f>SUMIF(RevReqDetR!$B$11:$B$311,DP$1,RevReqDetR!$AB$11:$AB$311)</f>
        <v>0</v>
      </c>
      <c r="DQ40" s="13">
        <f>SUMIF(RevReqDetR!$B$11:$B$311,DQ$1,RevReqDetR!$AB$11:$AB$311)</f>
        <v>0</v>
      </c>
      <c r="DR40" s="13">
        <f>SUMIF(RevReqDetR!$B$11:$B$311,DR$1,RevReqDetR!$AB$11:$AB$311)</f>
        <v>0</v>
      </c>
      <c r="DS40" s="13">
        <f>SUMIF(RevReqDetR!$B$11:$B$311,DS$1,RevReqDetR!$AB$11:$AB$311)</f>
        <v>0</v>
      </c>
      <c r="DT40" s="13">
        <f>SUMIF(RevReqDetR!$B$11:$B$311,DT$1,RevReqDetR!$AB$11:$AB$311)</f>
        <v>0</v>
      </c>
      <c r="DU40" s="13">
        <f>SUMIF(RevReqDetR!$B$11:$B$311,DU$1,RevReqDetR!$AB$11:$AB$311)</f>
        <v>0</v>
      </c>
      <c r="DV40" s="13">
        <f>SUMIF(RevReqDetR!$B$11:$B$311,DV$1,RevReqDetR!$AB$11:$AB$311)</f>
        <v>0</v>
      </c>
      <c r="DW40" s="13">
        <f>SUMIF(RevReqDetR!$B$11:$B$311,DW$1,RevReqDetR!$AB$11:$AB$311)</f>
        <v>0</v>
      </c>
      <c r="DX40" s="13">
        <f>SUMIF(RevReqDetR!$B$11:$B$311,DX$1,RevReqDetR!$AB$11:$AB$311)</f>
        <v>0</v>
      </c>
      <c r="DY40" s="13">
        <f>SUMIF(RevReqDetR!$B$11:$B$311,DY$1,RevReqDetR!$AB$11:$AB$311)</f>
        <v>0</v>
      </c>
      <c r="DZ40" s="13">
        <f>SUMIF(RevReqDetR!$B$11:$B$311,DZ$1,RevReqDetR!$AB$11:$AB$311)</f>
        <v>0</v>
      </c>
      <c r="EA40" s="13">
        <f>SUMIF(RevReqDetR!$B$11:$B$311,EA$1,RevReqDetR!$AB$11:$AB$311)</f>
        <v>0</v>
      </c>
      <c r="EB40" s="13">
        <f>SUMIF(RevReqDetR!$B$11:$B$311,EB$1,RevReqDetR!$AB$11:$AB$311)</f>
        <v>0</v>
      </c>
      <c r="EC40" s="13">
        <f>SUMIF(RevReqDetR!$B$11:$B$311,EC$1,RevReqDetR!$AB$11:$AB$311)</f>
        <v>0</v>
      </c>
      <c r="ED40" s="13">
        <f>SUMIF(RevReqDetR!$B$11:$B$311,ED$1,RevReqDetR!$AB$11:$AB$311)</f>
        <v>0</v>
      </c>
      <c r="EE40" s="13">
        <f>SUMIF(RevReqDetR!$B$11:$B$311,EE$1,RevReqDetR!$AB$11:$AB$311)</f>
        <v>0</v>
      </c>
      <c r="EF40" s="13">
        <f>SUMIF(RevReqDetR!$B$11:$B$311,EF$1,RevReqDetR!$AB$11:$AB$311)</f>
        <v>0</v>
      </c>
      <c r="EG40" s="13">
        <f>SUMIF(RevReqDetR!$B$11:$B$311,EG$1,RevReqDetR!$AB$11:$AB$311)</f>
        <v>0</v>
      </c>
      <c r="EH40" s="13">
        <f>SUMIF(RevReqDetR!$B$11:$B$311,EH$1,RevReqDetR!$AB$11:$AB$311)</f>
        <v>0</v>
      </c>
      <c r="EI40" s="13">
        <f>SUMIF(RevReqDetR!$B$11:$B$311,EI$1,RevReqDetR!$AB$11:$AB$311)</f>
        <v>0</v>
      </c>
      <c r="EJ40" s="13">
        <f>SUMIF(RevReqDetR!$B$11:$B$311,EJ$1,RevReqDetR!$AB$11:$AB$311)</f>
        <v>0</v>
      </c>
      <c r="EK40" s="13">
        <f>SUMIF(RevReqDetR!$B$11:$B$311,EK$1,RevReqDetR!$AB$11:$AB$311)</f>
        <v>0</v>
      </c>
      <c r="EL40" s="13">
        <f>SUMIF(RevReqDetR!$B$11:$B$311,EL$1,RevReqDetR!$AB$11:$AB$311)</f>
        <v>0</v>
      </c>
      <c r="EM40" s="13">
        <f>SUMIF(RevReqDetR!$B$11:$B$311,EM$1,RevReqDetR!$AB$11:$AB$311)</f>
        <v>0</v>
      </c>
      <c r="EN40" s="13">
        <f>SUMIF(RevReqDetR!$B$11:$B$311,EN$1,RevReqDetR!$AB$11:$AB$311)</f>
        <v>0</v>
      </c>
      <c r="EO40" s="13">
        <f>SUMIF(RevReqDetR!$B$11:$B$311,EO$1,RevReqDetR!$AB$11:$AB$311)</f>
        <v>0</v>
      </c>
      <c r="EP40" s="13">
        <f>SUMIF(RevReqDetR!$B$11:$B$311,EP$1,RevReqDetR!$AB$11:$AB$311)</f>
        <v>0</v>
      </c>
      <c r="EQ40" s="13">
        <f>SUMIF(RevReqDetR!$B$11:$B$311,EQ$1,RevReqDetR!$AB$11:$AB$311)</f>
        <v>0</v>
      </c>
      <c r="ER40" s="13">
        <f>SUMIF(RevReqDetR!$B$11:$B$311,ER$1,RevReqDetR!$AB$11:$AB$311)</f>
        <v>0</v>
      </c>
      <c r="ES40" s="13">
        <f>SUMIF(RevReqDetR!$B$11:$B$311,ES$1,RevReqDetR!$AB$11:$AB$311)</f>
        <v>0</v>
      </c>
      <c r="ET40" s="13">
        <f>SUMIF(RevReqDetR!$B$11:$B$311,ET$1,RevReqDetR!$AB$11:$AB$311)</f>
        <v>0</v>
      </c>
      <c r="EU40" s="13">
        <f>SUMIF(RevReqDetR!$B$11:$B$311,EU$1,RevReqDetR!$AB$11:$AB$311)</f>
        <v>0</v>
      </c>
      <c r="EV40" s="13">
        <f>SUMIF(RevReqDetR!$B$11:$B$311,EV$1,RevReqDetR!$AB$11:$AB$311)</f>
        <v>0</v>
      </c>
      <c r="EW40" s="13">
        <f>SUMIF(RevReqDetR!$B$11:$B$311,EW$1,RevReqDetR!$AB$11:$AB$311)</f>
        <v>0</v>
      </c>
      <c r="EX40" s="13">
        <f>SUMIF(RevReqDetR!$B$11:$B$311,EX$1,RevReqDetR!$AB$11:$AB$311)</f>
        <v>0</v>
      </c>
      <c r="EY40" s="13">
        <f>SUMIF(RevReqDetR!$B$11:$B$311,EY$1,RevReqDetR!$AB$11:$AB$311)</f>
        <v>0</v>
      </c>
      <c r="EZ40" s="13">
        <f>SUMIF(RevReqDetR!$B$11:$B$311,EZ$1,RevReqDetR!$AB$11:$AB$311)</f>
        <v>0</v>
      </c>
      <c r="FA40" s="13">
        <f>SUMIF(RevReqDetR!$B$11:$B$311,FA$1,RevReqDetR!$AB$11:$AB$311)</f>
        <v>0</v>
      </c>
      <c r="FB40" s="13">
        <f>SUMIF(RevReqDetR!$B$11:$B$311,FB$1,RevReqDetR!$AB$11:$AB$311)</f>
        <v>0</v>
      </c>
      <c r="FC40" s="13">
        <f>SUMIF(RevReqDetR!$B$11:$B$311,FC$1,RevReqDetR!$AB$11:$AB$311)</f>
        <v>0</v>
      </c>
      <c r="FD40" s="13">
        <f>SUMIF(RevReqDetR!$B$11:$B$311,FD$1,RevReqDetR!$AB$11:$AB$311)</f>
        <v>0</v>
      </c>
      <c r="FE40" s="13">
        <f>SUMIF(RevReqDetR!$B$11:$B$311,FE$1,RevReqDetR!$AB$11:$AB$311)</f>
        <v>0</v>
      </c>
      <c r="FF40" s="13">
        <f>SUMIF(RevReqDetR!$B$11:$B$311,FF$1,RevReqDetR!$AB$11:$AB$311)</f>
        <v>0</v>
      </c>
      <c r="FG40" s="13">
        <f>SUMIF(RevReqDetR!$B$11:$B$311,FG$1,RevReqDetR!$AB$11:$AB$311)</f>
        <v>0</v>
      </c>
      <c r="FH40" s="13">
        <f>SUMIF(RevReqDetR!$B$11:$B$311,FH$1,RevReqDetR!$AB$11:$AB$311)</f>
        <v>0</v>
      </c>
      <c r="FI40" s="13">
        <f>SUMIF(RevReqDetR!$B$11:$B$311,FI$1,RevReqDetR!$AB$11:$AB$311)</f>
        <v>0</v>
      </c>
      <c r="FJ40" s="13">
        <f>SUMIF(RevReqDetR!$B$11:$B$311,FJ$1,RevReqDetR!$AB$11:$AB$311)</f>
        <v>0</v>
      </c>
      <c r="FK40" s="13">
        <f>SUMIF(RevReqDetR!$B$11:$B$311,FK$1,RevReqDetR!$AB$11:$AB$311)</f>
        <v>0</v>
      </c>
      <c r="FL40" s="13">
        <f>SUMIF(RevReqDetR!$B$11:$B$311,FL$1,RevReqDetR!$AB$11:$AB$311)</f>
        <v>0</v>
      </c>
      <c r="FM40" s="13">
        <f>SUMIF(RevReqDetR!$B$11:$B$311,FM$1,RevReqDetR!$AB$11:$AB$311)</f>
        <v>0</v>
      </c>
      <c r="FN40" s="13">
        <f>SUMIF(RevReqDetR!$B$11:$B$311,FN$1,RevReqDetR!$AB$11:$AB$311)</f>
        <v>0</v>
      </c>
      <c r="FO40" s="13">
        <f>SUMIF(RevReqDetR!$B$11:$B$311,FO$1,RevReqDetR!$AB$11:$AB$311)</f>
        <v>0</v>
      </c>
      <c r="FP40" s="13">
        <f>SUMIF(RevReqDetR!$B$11:$B$311,FP$1,RevReqDetR!$AB$11:$AB$311)</f>
        <v>0</v>
      </c>
      <c r="FQ40" s="13">
        <f>SUMIF(RevReqDetR!$B$11:$B$311,FQ$1,RevReqDetR!$AB$11:$AB$311)</f>
        <v>0</v>
      </c>
      <c r="FR40" s="13">
        <f>SUMIF(RevReqDetR!$B$11:$B$311,FR$1,RevReqDetR!$AB$11:$AB$311)</f>
        <v>0</v>
      </c>
      <c r="FS40" s="13">
        <f>SUMIF(RevReqDetR!$B$11:$B$311,FS$1,RevReqDetR!$AB$11:$AB$311)</f>
        <v>0</v>
      </c>
      <c r="FT40" s="13">
        <f>SUMIF(RevReqDetR!$B$11:$B$311,FT$1,RevReqDetR!$AB$11:$AB$311)</f>
        <v>0</v>
      </c>
      <c r="FU40" s="13">
        <f>SUMIF(RevReqDetR!$B$11:$B$311,FU$1,RevReqDetR!$AB$11:$AB$311)</f>
        <v>0</v>
      </c>
      <c r="FV40" s="13">
        <f>SUMIF(RevReqDetR!$B$11:$B$311,FV$1,RevReqDetR!$AB$11:$AB$311)</f>
        <v>0</v>
      </c>
      <c r="FW40" s="13">
        <f>SUMIF(RevReqDetR!$B$11:$B$311,FW$1,RevReqDetR!$AB$11:$AB$311)</f>
        <v>0</v>
      </c>
      <c r="FX40" s="13">
        <f>SUMIF(RevReqDetR!$B$11:$B$311,FX$1,RevReqDetR!$AB$11:$AB$311)</f>
        <v>0</v>
      </c>
      <c r="FY40" s="13">
        <f>SUMIF(RevReqDetR!$B$11:$B$311,FY$1,RevReqDetR!$AB$11:$AB$311)</f>
        <v>0</v>
      </c>
      <c r="FZ40" s="13">
        <f>SUMIF(RevReqDetR!$B$11:$B$311,FZ$1,RevReqDetR!$AB$11:$AB$311)</f>
        <v>0</v>
      </c>
      <c r="GA40" s="13">
        <f>SUMIF(RevReqDetR!$B$11:$B$311,GA$1,RevReqDetR!$AB$11:$AB$311)</f>
        <v>0</v>
      </c>
      <c r="GB40" s="13">
        <f>SUMIF(RevReqDetR!$B$11:$B$311,GB$1,RevReqDetR!$AB$11:$AB$311)</f>
        <v>0</v>
      </c>
      <c r="GC40" s="13">
        <f>SUMIF(RevReqDetR!$B$11:$B$311,GC$1,RevReqDetR!$AB$11:$AB$311)</f>
        <v>0</v>
      </c>
      <c r="GD40" s="13">
        <f>SUMIF(RevReqDetR!$B$11:$B$311,GD$1,RevReqDetR!$AB$11:$AB$311)</f>
        <v>0</v>
      </c>
      <c r="GE40" s="13">
        <f>SUMIF(RevReqDetR!$B$11:$B$311,GE$1,RevReqDetR!$AB$11:$AB$311)</f>
        <v>0</v>
      </c>
      <c r="GF40" s="13">
        <f>SUMIF(RevReqDetR!$B$11:$B$311,GF$1,RevReqDetR!$AB$11:$AB$311)</f>
        <v>0</v>
      </c>
      <c r="GG40" s="13">
        <f>SUMIF(RevReqDetR!$B$11:$B$311,GG$1,RevReqDetR!$AB$11:$AB$311)</f>
        <v>0</v>
      </c>
      <c r="GH40" s="13">
        <f>SUMIF(RevReqDetR!$B$11:$B$311,GH$1,RevReqDetR!$AB$11:$AB$311)</f>
        <v>0</v>
      </c>
      <c r="GI40" s="13">
        <f>SUMIF(RevReqDetR!$B$11:$B$311,GI$1,RevReqDetR!$AB$11:$AB$311)</f>
        <v>0</v>
      </c>
      <c r="GJ40" s="13">
        <f>SUMIF(RevReqDetR!$B$11:$B$311,GJ$1,RevReqDetR!$AB$11:$AB$311)</f>
        <v>0</v>
      </c>
      <c r="GK40" s="13">
        <f>SUMIF(RevReqDetR!$B$11:$B$311,GK$1,RevReqDetR!$AB$11:$AB$311)</f>
        <v>0</v>
      </c>
      <c r="GL40" s="13">
        <f>SUMIF(RevReqDetR!$B$11:$B$311,GL$1,RevReqDetR!$AB$11:$AB$311)</f>
        <v>0</v>
      </c>
      <c r="GM40" s="13">
        <f>SUMIF(RevReqDetR!$B$11:$B$311,GM$1,RevReqDetR!$AB$11:$AB$311)</f>
        <v>0</v>
      </c>
      <c r="GN40" s="13">
        <f>SUMIF(RevReqDetR!$B$11:$B$311,GN$1,RevReqDetR!$AB$11:$AB$311)</f>
        <v>0</v>
      </c>
      <c r="GO40" s="13">
        <f>SUMIF(RevReqDetR!$B$11:$B$311,GO$1,RevReqDetR!$AB$11:$AB$311)</f>
        <v>0</v>
      </c>
      <c r="GP40" s="13">
        <f>SUMIF(RevReqDetR!$B$11:$B$311,GP$1,RevReqDetR!$AB$11:$AB$311)</f>
        <v>0</v>
      </c>
      <c r="GQ40" s="13">
        <f>SUMIF(RevReqDetR!$B$11:$B$311,GQ$1,RevReqDetR!$AB$11:$AB$311)</f>
        <v>0</v>
      </c>
      <c r="GR40" s="13">
        <f>SUMIF(RevReqDetR!$B$11:$B$311,GR$1,RevReqDetR!$AB$11:$AB$311)</f>
        <v>0</v>
      </c>
      <c r="GS40" s="13">
        <f>SUMIF(RevReqDetR!$B$11:$B$311,GS$1,RevReqDetR!$AB$11:$AB$311)</f>
        <v>0</v>
      </c>
      <c r="GT40" s="13">
        <f>SUMIF(RevReqDetR!$B$11:$B$311,GT$1,RevReqDetR!$AB$11:$AB$311)</f>
        <v>0</v>
      </c>
      <c r="GU40" s="13">
        <f>SUMIF(RevReqDetR!$B$11:$B$311,GU$1,RevReqDetR!$AB$11:$AB$311)</f>
        <v>0</v>
      </c>
      <c r="GV40" s="13">
        <f>SUMIF(RevReqDetR!$B$11:$B$311,GV$1,RevReqDetR!$AB$11:$AB$311)</f>
        <v>0</v>
      </c>
      <c r="GW40" s="13">
        <f>SUMIF(RevReqDetR!$B$11:$B$311,GW$1,RevReqDetR!$AB$11:$AB$311)</f>
        <v>0</v>
      </c>
      <c r="GX40" s="13">
        <f>SUMIF(RevReqDetR!$B$11:$B$311,GX$1,RevReqDetR!$AB$11:$AB$311)</f>
        <v>0</v>
      </c>
      <c r="GY40" s="13">
        <f>SUMIF(RevReqDetR!$B$11:$B$311,GY$1,RevReqDetR!$AB$11:$AB$311)</f>
        <v>0</v>
      </c>
      <c r="GZ40" s="13">
        <f>SUMIF(RevReqDetR!$B$11:$B$311,GZ$1,RevReqDetR!$AB$11:$AB$311)</f>
        <v>0</v>
      </c>
      <c r="HA40" s="13">
        <f>SUMIF(RevReqDetR!$B$11:$B$311,HA$1,RevReqDetR!$AB$11:$AB$311)</f>
        <v>0</v>
      </c>
      <c r="HB40" s="13">
        <f>SUMIF(RevReqDetR!$B$11:$B$311,HB$1,RevReqDetR!$AB$11:$AB$311)</f>
        <v>0</v>
      </c>
      <c r="HC40" s="13">
        <f>SUMIF(RevReqDetR!$B$11:$B$311,HC$1,RevReqDetR!$AB$11:$AB$311)</f>
        <v>0</v>
      </c>
      <c r="HD40" s="13">
        <f>SUMIF(RevReqDetR!$B$11:$B$311,HD$1,RevReqDetR!$AB$11:$AB$311)</f>
        <v>0</v>
      </c>
      <c r="HE40" s="13">
        <f>SUMIF(RevReqDetR!$B$11:$B$311,HE$1,RevReqDetR!$AB$11:$AB$311)</f>
        <v>0</v>
      </c>
      <c r="HF40" s="13">
        <f>SUMIF(RevReqDetR!$B$11:$B$311,HF$1,RevReqDetR!$AB$11:$AB$311)</f>
        <v>0</v>
      </c>
      <c r="HG40" s="13">
        <f>SUMIF(RevReqDetR!$B$11:$B$311,HG$1,RevReqDetR!$AB$11:$AB$311)</f>
        <v>0</v>
      </c>
      <c r="HH40" s="13">
        <f>SUMIF(RevReqDetR!$B$11:$B$311,HH$1,RevReqDetR!$AB$11:$AB$311)</f>
        <v>0</v>
      </c>
      <c r="HI40" s="13">
        <f>SUMIF(RevReqDetR!$B$11:$B$311,HI$1,RevReqDetR!$AB$11:$AB$311)</f>
        <v>0</v>
      </c>
      <c r="HJ40" s="13">
        <f>SUMIF(RevReqDetR!$B$11:$B$311,HJ$1,RevReqDetR!$AB$11:$AB$311)</f>
        <v>0</v>
      </c>
      <c r="HK40" s="13">
        <f>SUMIF(RevReqDetR!$B$11:$B$311,HK$1,RevReqDetR!$AB$11:$AB$311)</f>
        <v>0</v>
      </c>
      <c r="HL40" s="13">
        <f>SUMIF(RevReqDetR!$B$11:$B$311,HL$1,RevReqDetR!$AB$11:$AB$311)</f>
        <v>0</v>
      </c>
      <c r="HM40" s="13">
        <f>SUMIF(RevReqDetR!$B$11:$B$311,HM$1,RevReqDetR!$AB$11:$AB$311)</f>
        <v>0</v>
      </c>
      <c r="HN40" s="13">
        <f>SUMIF(RevReqDetR!$B$11:$B$311,HN$1,RevReqDetR!$AB$11:$AB$311)</f>
        <v>0</v>
      </c>
      <c r="HO40" s="13">
        <f>SUMIF(RevReqDetR!$B$11:$B$311,HO$1,RevReqDetR!$AB$11:$AB$311)</f>
        <v>0</v>
      </c>
      <c r="HP40" s="13">
        <f>SUMIF(RevReqDetR!$B$11:$B$311,HP$1,RevReqDetR!$AB$11:$AB$311)</f>
        <v>0</v>
      </c>
      <c r="HQ40" s="13">
        <f>SUMIF(RevReqDetR!$B$11:$B$311,HQ$1,RevReqDetR!$AB$11:$AB$311)</f>
        <v>0</v>
      </c>
      <c r="HR40" s="13">
        <f>SUMIF(RevReqDetR!$B$11:$B$311,HR$1,RevReqDetR!$AB$11:$AB$311)</f>
        <v>0</v>
      </c>
      <c r="HS40" s="13">
        <f>SUMIF(RevReqDetR!$B$11:$B$311,HS$1,RevReqDetR!$AB$11:$AB$311)</f>
        <v>0</v>
      </c>
      <c r="HT40" s="13">
        <f>SUMIF(RevReqDetR!$B$11:$B$311,HT$1,RevReqDetR!$AB$11:$AB$311)</f>
        <v>0</v>
      </c>
      <c r="HU40" s="13">
        <f>SUMIF(RevReqDetR!$B$11:$B$311,HU$1,RevReqDetR!$AB$11:$AB$311)</f>
        <v>0</v>
      </c>
      <c r="HV40" s="13">
        <f>SUMIF(RevReqDetR!$B$11:$B$311,HV$1,RevReqDetR!$AB$11:$AB$311)</f>
        <v>0</v>
      </c>
      <c r="HW40" s="13">
        <f>SUMIF(RevReqDetR!$B$11:$B$311,HW$1,RevReqDetR!$AB$11:$AB$311)</f>
        <v>0</v>
      </c>
      <c r="HX40" s="3"/>
      <c r="HY40" s="3">
        <f t="array" ref="HY40">SUM(IF($D$45:$HX$45=HY$1,IF($D$46:$HX$46=12,($D40:$HX40))))</f>
        <v>0</v>
      </c>
      <c r="HZ40" s="3">
        <f t="array" ref="HZ40">SUM(IF($D$45:$HX$45=HZ$1,IF($D$46:$HX$46=12,($D40:$HX40))))</f>
        <v>0</v>
      </c>
      <c r="IA40" s="3">
        <f t="array" ref="IA40">SUM(IF($D$45:$HX$45=IA$1,IF($D$46:$HX$46=12,($D40:$HX40))))</f>
        <v>0</v>
      </c>
      <c r="IB40" s="3">
        <f t="array" ref="IB40">SUM(IF($D$45:$HX$45=IB$1,IF($D$46:$HX$46=12,($D40:$HX40))))</f>
        <v>0</v>
      </c>
      <c r="IC40" s="3">
        <f t="array" ref="IC40">SUM(IF($D$45:$HX$45=IC$1,IF($D$46:$HX$46=12,($D40:$HX40))))</f>
        <v>0</v>
      </c>
      <c r="ID40" s="3">
        <f t="array" ref="ID40">SUM(IF($D$45:$HX$45=ID$1,IF($D$46:$HX$46=12,($D40:$HX40))))</f>
        <v>0</v>
      </c>
      <c r="IE40" s="3">
        <f t="array" ref="IE40">SUM(IF($D$45:$HX$45=IE$1,IF($D$46:$HX$46=12,($D40:$HX40))))</f>
        <v>0</v>
      </c>
      <c r="IF40" s="3">
        <f t="array" ref="IF40">SUM(IF($D$45:$HX$45=IF$1,IF($D$46:$HX$46=12,($D40:$HX40))))</f>
        <v>0</v>
      </c>
      <c r="IG40" s="3">
        <f t="array" ref="IG40">SUM(IF($D$45:$HX$45=IG$1,IF($D$46:$HX$46=12,($D40:$HX40))))</f>
        <v>0</v>
      </c>
      <c r="IH40" s="3">
        <f t="array" ref="IH40">SUM(IF($D$45:$HX$45=IH$1,IF($D$46:$HX$46=12,($D40:$HX40))))</f>
        <v>0</v>
      </c>
      <c r="II40" s="3">
        <f t="array" ref="II40">SUM(IF($D$45:$HX$45=II$1,IF($D$46:$HX$46=12,($D40:$HX40))))</f>
        <v>0</v>
      </c>
      <c r="IJ40" s="3">
        <f t="array" ref="IJ40">SUM(IF($D$45:$HX$45=IJ$1,IF($D$46:$HX$46=12,($D40:$HX40))))</f>
        <v>0</v>
      </c>
      <c r="IK40" s="3">
        <f t="array" ref="IK40">SUM(IF($D$45:$HX$45=IK$1,IF($D$46:$HX$46=12,($D40:$HX40))))</f>
        <v>0</v>
      </c>
      <c r="IL40" s="3">
        <f t="array" ref="IL40">SUM(IF($D$45:$HX$45=IL$1,IF($D$46:$HX$46=12,($D40:$HX40))))</f>
        <v>0</v>
      </c>
      <c r="IM40" s="3">
        <f t="array" ref="IM40">SUM(IF($D$45:$HX$45=IM$1,IF($D$46:$HX$46=12,($D40:$HX40))))</f>
        <v>0</v>
      </c>
      <c r="IN40" s="3">
        <f t="array" ref="IN40">SUM(IF($D$45:$HX$45=IN$1,IF($D$46:$HX$46=12,($D40:$HX40))))</f>
        <v>0</v>
      </c>
      <c r="IO40" s="3">
        <f t="array" ref="IO40">SUM(IF($D$45:$HX$45=IO$1,IF($D$46:$HX$46=12,($D40:$HX40))))</f>
        <v>0</v>
      </c>
      <c r="IP40" s="3">
        <f t="array" ref="IP40">SUM(IF($D$45:$HX$45=IP$1,IF($D$46:$HX$46=12,($D40:$HX40))))</f>
        <v>0</v>
      </c>
      <c r="IQ40" s="3">
        <f t="array" ref="IQ40">SUM(IF($D$45:$HX$45=IQ$1,IF($D$46:$HX$46=12,($D40:$HX40))))</f>
        <v>0</v>
      </c>
      <c r="IR40" s="3">
        <f t="array" ref="IR40">SUM(IF($D$45:$HX$45=IR$1,IF($D$46:$HX$46=12,($D40:$HX40))))</f>
        <v>0</v>
      </c>
    </row>
    <row r="41" spans="2:252" ht="15" x14ac:dyDescent="0.35">
      <c r="B41" s="63" t="s">
        <v>40</v>
      </c>
      <c r="D41" s="3">
        <f>SUM(D38:D40)</f>
        <v>0</v>
      </c>
      <c r="E41" s="3">
        <f t="shared" ref="E41:BP41" si="43">SUM(E38:E40)</f>
        <v>0</v>
      </c>
      <c r="F41" s="3">
        <f t="shared" si="43"/>
        <v>0</v>
      </c>
      <c r="G41" s="3">
        <f t="shared" si="43"/>
        <v>0</v>
      </c>
      <c r="H41" s="3">
        <f t="shared" si="43"/>
        <v>0</v>
      </c>
      <c r="I41" s="3">
        <f t="shared" si="43"/>
        <v>0</v>
      </c>
      <c r="J41" s="3">
        <f t="shared" si="43"/>
        <v>0</v>
      </c>
      <c r="K41" s="3">
        <f t="shared" si="43"/>
        <v>0</v>
      </c>
      <c r="L41" s="3">
        <f t="shared" si="43"/>
        <v>0</v>
      </c>
      <c r="M41" s="3">
        <f t="shared" si="43"/>
        <v>0</v>
      </c>
      <c r="N41" s="3">
        <f t="shared" si="43"/>
        <v>0</v>
      </c>
      <c r="O41" s="3">
        <f t="shared" si="43"/>
        <v>0</v>
      </c>
      <c r="P41" s="3">
        <f t="shared" si="43"/>
        <v>0</v>
      </c>
      <c r="Q41" s="3">
        <f t="shared" si="43"/>
        <v>0</v>
      </c>
      <c r="R41" s="3">
        <f t="shared" si="43"/>
        <v>35130974.905117147</v>
      </c>
      <c r="S41" s="3">
        <f t="shared" si="43"/>
        <v>35531179.313690767</v>
      </c>
      <c r="T41" s="3">
        <f t="shared" si="43"/>
        <v>39205244.61964383</v>
      </c>
      <c r="U41" s="3">
        <f t="shared" si="43"/>
        <v>37823975.98936516</v>
      </c>
      <c r="V41" s="3">
        <f t="shared" si="43"/>
        <v>38178336.51762256</v>
      </c>
      <c r="W41" s="3">
        <f t="shared" si="43"/>
        <v>38617742.046288088</v>
      </c>
      <c r="X41" s="3">
        <f t="shared" si="43"/>
        <v>37123811.771938428</v>
      </c>
      <c r="Y41" s="3">
        <f t="shared" si="43"/>
        <v>36781567.179008469</v>
      </c>
      <c r="Z41" s="3">
        <f t="shared" si="43"/>
        <v>39314915.902080357</v>
      </c>
      <c r="AA41" s="3">
        <f t="shared" si="43"/>
        <v>39592771.595673598</v>
      </c>
      <c r="AB41" s="3">
        <f t="shared" si="43"/>
        <v>37505155.698665269</v>
      </c>
      <c r="AC41" s="3">
        <f t="shared" si="43"/>
        <v>39392561.561661981</v>
      </c>
      <c r="AD41" s="3">
        <f t="shared" si="43"/>
        <v>39672177.455458105</v>
      </c>
      <c r="AE41" s="3">
        <f t="shared" si="43"/>
        <v>38907650.942408994</v>
      </c>
      <c r="AF41" s="3">
        <f t="shared" si="43"/>
        <v>38896465.921434529</v>
      </c>
      <c r="AG41" s="3">
        <f t="shared" si="43"/>
        <v>39077989.52332478</v>
      </c>
      <c r="AH41" s="3">
        <f t="shared" si="43"/>
        <v>38152404.644374587</v>
      </c>
      <c r="AI41" s="3">
        <f t="shared" si="43"/>
        <v>38279537.762295127</v>
      </c>
      <c r="AJ41" s="3">
        <f t="shared" si="43"/>
        <v>37362202.911862642</v>
      </c>
      <c r="AK41" s="3">
        <f t="shared" si="43"/>
        <v>37460565.238306701</v>
      </c>
      <c r="AL41" s="3">
        <f t="shared" si="43"/>
        <v>37553972.183767483</v>
      </c>
      <c r="AM41" s="3">
        <f t="shared" si="43"/>
        <v>36241574.905185863</v>
      </c>
      <c r="AN41" s="3">
        <f t="shared" si="43"/>
        <v>36380018.272992454</v>
      </c>
      <c r="AO41" s="3">
        <f t="shared" si="43"/>
        <v>36575674.395951882</v>
      </c>
      <c r="AP41" s="3">
        <f t="shared" si="43"/>
        <v>36792570.592025436</v>
      </c>
      <c r="AQ41" s="3">
        <f t="shared" si="43"/>
        <v>36970170.561569214</v>
      </c>
      <c r="AR41" s="3">
        <f t="shared" si="43"/>
        <v>36260003.920861214</v>
      </c>
      <c r="AS41" s="3">
        <f t="shared" si="43"/>
        <v>36233092.017901592</v>
      </c>
      <c r="AT41" s="3">
        <f t="shared" si="43"/>
        <v>35794432.634533852</v>
      </c>
      <c r="AU41" s="3">
        <f t="shared" si="43"/>
        <v>35666115.362040028</v>
      </c>
      <c r="AV41" s="3">
        <f t="shared" si="43"/>
        <v>34989061.661871098</v>
      </c>
      <c r="AW41" s="3">
        <f t="shared" si="43"/>
        <v>34885505.404649332</v>
      </c>
      <c r="AX41" s="3">
        <f t="shared" si="43"/>
        <v>34839147.554036975</v>
      </c>
      <c r="AY41" s="3">
        <f t="shared" si="43"/>
        <v>33889759.972101241</v>
      </c>
      <c r="AZ41" s="3">
        <f t="shared" si="43"/>
        <v>33919298.205522306</v>
      </c>
      <c r="BA41" s="3">
        <f t="shared" si="43"/>
        <v>33562814.329523623</v>
      </c>
      <c r="BB41" s="3">
        <f t="shared" si="43"/>
        <v>33766522.715152763</v>
      </c>
      <c r="BC41" s="3">
        <f t="shared" si="43"/>
        <v>33925280.338398874</v>
      </c>
      <c r="BD41" s="3">
        <f t="shared" si="43"/>
        <v>33809772.007478088</v>
      </c>
      <c r="BE41" s="3">
        <f t="shared" si="43"/>
        <v>33859517.823754527</v>
      </c>
      <c r="BF41" s="3">
        <f t="shared" si="43"/>
        <v>33796667.653169587</v>
      </c>
      <c r="BG41" s="3">
        <f t="shared" si="43"/>
        <v>33687885.664842546</v>
      </c>
      <c r="BH41" s="3">
        <f t="shared" si="43"/>
        <v>32925143.252209544</v>
      </c>
      <c r="BI41" s="3">
        <f t="shared" si="43"/>
        <v>32739480.868717141</v>
      </c>
      <c r="BJ41" s="3">
        <f t="shared" si="43"/>
        <v>32553877.694005359</v>
      </c>
      <c r="BK41" s="3">
        <f t="shared" si="43"/>
        <v>31696127.31617732</v>
      </c>
      <c r="BL41" s="3">
        <f t="shared" si="43"/>
        <v>31606610.640595622</v>
      </c>
      <c r="BM41" s="3">
        <f t="shared" si="43"/>
        <v>31586842.765908513</v>
      </c>
      <c r="BN41" s="3">
        <f t="shared" si="43"/>
        <v>31133103.447345626</v>
      </c>
      <c r="BO41" s="3">
        <f t="shared" si="43"/>
        <v>31246339.685360737</v>
      </c>
      <c r="BP41" s="3">
        <f t="shared" si="43"/>
        <v>31321846.381062798</v>
      </c>
      <c r="BQ41" s="3">
        <f t="shared" ref="BQ41:EB41" si="44">SUM(BQ38:BQ40)</f>
        <v>31067796.514734704</v>
      </c>
      <c r="BR41" s="3">
        <f t="shared" si="44"/>
        <v>30983985.625815384</v>
      </c>
      <c r="BS41" s="3">
        <f t="shared" si="44"/>
        <v>30852713.594799466</v>
      </c>
      <c r="BT41" s="3">
        <f t="shared" si="44"/>
        <v>30135190.369610202</v>
      </c>
      <c r="BU41" s="3">
        <f t="shared" si="44"/>
        <v>29927164.124351632</v>
      </c>
      <c r="BV41" s="3">
        <f t="shared" si="44"/>
        <v>29720837.802790131</v>
      </c>
      <c r="BW41" s="3">
        <f t="shared" si="44"/>
        <v>28842711.094189096</v>
      </c>
      <c r="BX41" s="3">
        <f t="shared" si="44"/>
        <v>28729406.884683196</v>
      </c>
      <c r="BY41" s="3">
        <f t="shared" si="44"/>
        <v>28687819.86164787</v>
      </c>
      <c r="BZ41" s="3">
        <f t="shared" si="44"/>
        <v>28211207.418481015</v>
      </c>
      <c r="CA41" s="3">
        <f t="shared" si="44"/>
        <v>28301181.474923767</v>
      </c>
      <c r="CB41" s="3">
        <f t="shared" si="44"/>
        <v>28350026.578216907</v>
      </c>
      <c r="CC41" s="3">
        <f t="shared" si="44"/>
        <v>28072564.591193363</v>
      </c>
      <c r="CD41" s="3">
        <f t="shared" si="44"/>
        <v>27965840.461709358</v>
      </c>
      <c r="CE41" s="3">
        <f t="shared" si="44"/>
        <v>27809600.497643176</v>
      </c>
      <c r="CF41" s="3">
        <f t="shared" si="44"/>
        <v>27071009.339783225</v>
      </c>
      <c r="CG41" s="3">
        <f t="shared" si="44"/>
        <v>26839366.249358393</v>
      </c>
      <c r="CH41" s="3">
        <f t="shared" si="44"/>
        <v>26607943.236556232</v>
      </c>
      <c r="CI41" s="3">
        <f t="shared" si="44"/>
        <v>25709745.992624693</v>
      </c>
      <c r="CJ41" s="3">
        <f t="shared" si="44"/>
        <v>25572103.182022747</v>
      </c>
      <c r="CK41" s="3">
        <f t="shared" si="44"/>
        <v>25502398.52604207</v>
      </c>
      <c r="CL41" s="3">
        <f t="shared" si="44"/>
        <v>25003455.283771794</v>
      </c>
      <c r="CM41" s="3">
        <f t="shared" si="44"/>
        <v>25065260.656329822</v>
      </c>
      <c r="CN41" s="3">
        <f t="shared" si="44"/>
        <v>25086439.243200243</v>
      </c>
      <c r="CO41" s="3">
        <f t="shared" si="44"/>
        <v>24785795.395941172</v>
      </c>
      <c r="CP41" s="3">
        <f t="shared" si="44"/>
        <v>24651744.712682992</v>
      </c>
      <c r="CQ41" s="3">
        <f t="shared" si="44"/>
        <v>24469802.026025787</v>
      </c>
      <c r="CR41" s="3">
        <f t="shared" si="44"/>
        <v>23709983.502559409</v>
      </c>
      <c r="CS41" s="3">
        <f t="shared" si="44"/>
        <v>23451288.163799375</v>
      </c>
      <c r="CT41" s="3">
        <f t="shared" si="44"/>
        <v>23192876.624290951</v>
      </c>
      <c r="CU41" s="3">
        <f t="shared" si="44"/>
        <v>22275457.760191161</v>
      </c>
      <c r="CV41" s="3">
        <f t="shared" si="44"/>
        <v>22108790.533932135</v>
      </c>
      <c r="CW41" s="3">
        <f t="shared" si="44"/>
        <v>22012400.863964841</v>
      </c>
      <c r="CX41" s="3">
        <f t="shared" si="44"/>
        <v>21490072.704322673</v>
      </c>
      <c r="CY41" s="3">
        <f t="shared" si="44"/>
        <v>21522827.720235243</v>
      </c>
      <c r="CZ41" s="3">
        <f t="shared" si="44"/>
        <v>21514124.097862065</v>
      </c>
      <c r="DA41" s="3">
        <f t="shared" si="44"/>
        <v>21186847.560410421</v>
      </c>
      <c r="DB41" s="3">
        <f t="shared" si="44"/>
        <v>21023882.442449469</v>
      </c>
      <c r="DC41" s="3">
        <f t="shared" si="44"/>
        <v>20815018.6588246</v>
      </c>
      <c r="DD41" s="3">
        <f t="shared" si="44"/>
        <v>20036130.111128047</v>
      </c>
      <c r="DE41" s="3">
        <f t="shared" si="44"/>
        <v>19753187.590639092</v>
      </c>
      <c r="DF41" s="3">
        <f t="shared" si="44"/>
        <v>19473000.006269809</v>
      </c>
      <c r="DG41" s="3">
        <f t="shared" si="44"/>
        <v>18544896.02697368</v>
      </c>
      <c r="DH41" s="3">
        <f t="shared" si="44"/>
        <v>18356530.868104026</v>
      </c>
      <c r="DI41" s="3">
        <f t="shared" si="44"/>
        <v>18234811.800661676</v>
      </c>
      <c r="DJ41" s="3">
        <f t="shared" si="44"/>
        <v>17698483.812418781</v>
      </c>
      <c r="DK41" s="3">
        <f t="shared" si="44"/>
        <v>17701315.987673502</v>
      </c>
      <c r="DL41" s="3">
        <f t="shared" si="44"/>
        <v>17665545.747382749</v>
      </c>
      <c r="DM41" s="3">
        <f t="shared" si="44"/>
        <v>17320873.21574723</v>
      </c>
      <c r="DN41" s="3">
        <f t="shared" si="44"/>
        <v>17134327.418523483</v>
      </c>
      <c r="DO41" s="3">
        <f t="shared" si="44"/>
        <v>16902476.668698538</v>
      </c>
      <c r="DP41" s="3">
        <f t="shared" si="44"/>
        <v>16116606.350140244</v>
      </c>
      <c r="DQ41" s="3">
        <f t="shared" si="44"/>
        <v>15810428.172897331</v>
      </c>
      <c r="DR41" s="3">
        <f t="shared" si="44"/>
        <v>15503431.607965076</v>
      </c>
      <c r="DS41" s="3">
        <f t="shared" si="44"/>
        <v>14565091.173701325</v>
      </c>
      <c r="DT41" s="3">
        <f t="shared" si="44"/>
        <v>14346006.467091527</v>
      </c>
      <c r="DU41" s="3">
        <f t="shared" si="44"/>
        <v>14193810.230786907</v>
      </c>
      <c r="DV41" s="3">
        <f t="shared" si="44"/>
        <v>13637461.437960647</v>
      </c>
      <c r="DW41" s="3">
        <f t="shared" si="44"/>
        <v>13607531.812251095</v>
      </c>
      <c r="DX41" s="3">
        <f t="shared" si="44"/>
        <v>13540068.816378301</v>
      </c>
      <c r="DY41" s="3">
        <f t="shared" si="44"/>
        <v>13175848.072159642</v>
      </c>
      <c r="DZ41" s="3">
        <f t="shared" si="44"/>
        <v>12967348.030422665</v>
      </c>
      <c r="EA41" s="3">
        <f t="shared" si="44"/>
        <v>12716723.337088685</v>
      </c>
      <c r="EB41" s="3">
        <f t="shared" si="44"/>
        <v>11941570.339053532</v>
      </c>
      <c r="EC41" s="3">
        <f t="shared" ref="EC41:GN41" si="45">SUM(EC38:EC40)</f>
        <v>11628334.955901232</v>
      </c>
      <c r="ED41" s="3">
        <f t="shared" si="45"/>
        <v>11317063.38235984</v>
      </c>
      <c r="EE41" s="3">
        <f t="shared" si="45"/>
        <v>10416152.054631546</v>
      </c>
      <c r="EF41" s="3">
        <f t="shared" si="45"/>
        <v>10189542.241791291</v>
      </c>
      <c r="EG41" s="3">
        <f t="shared" si="45"/>
        <v>10028712.432197623</v>
      </c>
      <c r="EH41" s="3">
        <f t="shared" si="45"/>
        <v>9498637.2740954831</v>
      </c>
      <c r="EI41" s="3">
        <f t="shared" si="45"/>
        <v>9450383.2224416304</v>
      </c>
      <c r="EJ41" s="3">
        <f t="shared" si="45"/>
        <v>9368187.612384513</v>
      </c>
      <c r="EK41" s="3">
        <f t="shared" si="45"/>
        <v>9023543.4043950308</v>
      </c>
      <c r="EL41" s="3">
        <f t="shared" si="45"/>
        <v>8815313.7443384323</v>
      </c>
      <c r="EM41" s="3">
        <f t="shared" si="45"/>
        <v>8577555.7707115524</v>
      </c>
      <c r="EN41" s="3">
        <f t="shared" si="45"/>
        <v>7886531.3755863626</v>
      </c>
      <c r="EO41" s="3">
        <f t="shared" si="45"/>
        <v>7594385.353244761</v>
      </c>
      <c r="EP41" s="3">
        <f t="shared" si="45"/>
        <v>7345090.1986809904</v>
      </c>
      <c r="EQ41" s="3">
        <f t="shared" si="45"/>
        <v>6636349.9441516912</v>
      </c>
      <c r="ER41" s="3">
        <f t="shared" si="45"/>
        <v>6490811.5477172816</v>
      </c>
      <c r="ES41" s="3">
        <f t="shared" si="45"/>
        <v>6383847.5377271716</v>
      </c>
      <c r="ET41" s="3">
        <f t="shared" si="45"/>
        <v>6031923.4741976727</v>
      </c>
      <c r="EU41" s="3">
        <f t="shared" si="45"/>
        <v>5997758.582398871</v>
      </c>
      <c r="EV41" s="3">
        <f t="shared" si="45"/>
        <v>5942523.6224790113</v>
      </c>
      <c r="EW41" s="3">
        <f t="shared" si="45"/>
        <v>5716119.4545623008</v>
      </c>
      <c r="EX41" s="3">
        <f t="shared" si="45"/>
        <v>5577436.1220939206</v>
      </c>
      <c r="EY41" s="3">
        <f t="shared" si="45"/>
        <v>5417423.4536335915</v>
      </c>
      <c r="EZ41" s="3">
        <f t="shared" si="45"/>
        <v>4977129.1883899607</v>
      </c>
      <c r="FA41" s="3">
        <f t="shared" si="45"/>
        <v>4805629.9112966917</v>
      </c>
      <c r="FB41" s="3">
        <f t="shared" si="45"/>
        <v>4636244.9983258499</v>
      </c>
      <c r="FC41" s="3">
        <f t="shared" si="45"/>
        <v>4167435.4803280504</v>
      </c>
      <c r="FD41" s="3">
        <f t="shared" si="45"/>
        <v>4042407.3379118806</v>
      </c>
      <c r="FE41" s="3">
        <f t="shared" si="45"/>
        <v>3945956.1238438608</v>
      </c>
      <c r="FF41" s="3">
        <f t="shared" si="45"/>
        <v>3661963.6034550103</v>
      </c>
      <c r="FG41" s="3">
        <f t="shared" si="45"/>
        <v>3621437.2943896013</v>
      </c>
      <c r="FH41" s="3">
        <f t="shared" si="45"/>
        <v>3563035.9138929802</v>
      </c>
      <c r="FI41" s="3">
        <f t="shared" si="45"/>
        <v>3362790.5397555707</v>
      </c>
      <c r="FJ41" s="3">
        <f t="shared" si="45"/>
        <v>3238913.2525620502</v>
      </c>
      <c r="FK41" s="3">
        <f t="shared" si="45"/>
        <v>3094850.2472107504</v>
      </c>
      <c r="FL41" s="3">
        <f t="shared" si="45"/>
        <v>2702315.1561447307</v>
      </c>
      <c r="FM41" s="3">
        <f t="shared" si="45"/>
        <v>2526297.039878991</v>
      </c>
      <c r="FN41" s="3">
        <f t="shared" si="45"/>
        <v>2354656.92299551</v>
      </c>
      <c r="FO41" s="3">
        <f t="shared" si="45"/>
        <v>1924629.8453218904</v>
      </c>
      <c r="FP41" s="3">
        <f t="shared" si="45"/>
        <v>1807930.1119198902</v>
      </c>
      <c r="FQ41" s="3">
        <f t="shared" si="45"/>
        <v>1716143.0633642401</v>
      </c>
      <c r="FR41" s="3">
        <f t="shared" si="45"/>
        <v>1469541.2429623802</v>
      </c>
      <c r="FS41" s="3">
        <f t="shared" si="45"/>
        <v>1423936.55938737</v>
      </c>
      <c r="FT41" s="3">
        <f t="shared" si="45"/>
        <v>1363507.3320670903</v>
      </c>
      <c r="FU41" s="3">
        <f t="shared" si="45"/>
        <v>1188874.3130995503</v>
      </c>
      <c r="FV41" s="3">
        <f t="shared" si="45"/>
        <v>1072402.3733441201</v>
      </c>
      <c r="FW41" s="3">
        <f t="shared" si="45"/>
        <v>937619.41995589016</v>
      </c>
      <c r="FX41" s="3">
        <f t="shared" si="45"/>
        <v>618473.79917638015</v>
      </c>
      <c r="FY41" s="3">
        <f t="shared" si="45"/>
        <v>502209.14012052008</v>
      </c>
      <c r="FZ41" s="3">
        <f t="shared" si="45"/>
        <v>474795.15385456005</v>
      </c>
      <c r="GA41" s="3">
        <f t="shared" si="45"/>
        <v>302641.23498630006</v>
      </c>
      <c r="GB41" s="3">
        <f t="shared" si="45"/>
        <v>280742.15978102002</v>
      </c>
      <c r="GC41" s="3">
        <f t="shared" si="45"/>
        <v>262906.23652020004</v>
      </c>
      <c r="GD41" s="3">
        <f t="shared" si="45"/>
        <v>49514.293481310007</v>
      </c>
      <c r="GE41" s="3">
        <f t="shared" si="45"/>
        <v>44727.886584010004</v>
      </c>
      <c r="GF41" s="3">
        <f t="shared" si="45"/>
        <v>38695.586402690009</v>
      </c>
      <c r="GG41" s="3">
        <f t="shared" si="45"/>
        <v>21830.498845540002</v>
      </c>
      <c r="GH41" s="3">
        <f t="shared" si="45"/>
        <v>10480.012025</v>
      </c>
      <c r="GI41" s="3">
        <f t="shared" si="45"/>
        <v>10027.675245000002</v>
      </c>
      <c r="GJ41" s="3">
        <f t="shared" si="45"/>
        <v>0</v>
      </c>
      <c r="GK41" s="3">
        <f t="shared" si="45"/>
        <v>0</v>
      </c>
      <c r="GL41" s="3">
        <f t="shared" si="45"/>
        <v>0</v>
      </c>
      <c r="GM41" s="3">
        <f t="shared" si="45"/>
        <v>0</v>
      </c>
      <c r="GN41" s="3">
        <f t="shared" si="45"/>
        <v>0</v>
      </c>
      <c r="GO41" s="3">
        <f t="shared" ref="GO41:HW41" si="46">SUM(GO38:GO40)</f>
        <v>0</v>
      </c>
      <c r="GP41" s="3">
        <f t="shared" si="46"/>
        <v>0</v>
      </c>
      <c r="GQ41" s="3">
        <f t="shared" si="46"/>
        <v>0</v>
      </c>
      <c r="GR41" s="3">
        <f t="shared" si="46"/>
        <v>0</v>
      </c>
      <c r="GS41" s="3">
        <f t="shared" si="46"/>
        <v>0</v>
      </c>
      <c r="GT41" s="3">
        <f t="shared" si="46"/>
        <v>0</v>
      </c>
      <c r="GU41" s="3">
        <f t="shared" si="46"/>
        <v>0</v>
      </c>
      <c r="GV41" s="3">
        <f t="shared" si="46"/>
        <v>0</v>
      </c>
      <c r="GW41" s="3">
        <f t="shared" si="46"/>
        <v>0</v>
      </c>
      <c r="GX41" s="3">
        <f t="shared" si="46"/>
        <v>0</v>
      </c>
      <c r="GY41" s="3">
        <f t="shared" si="46"/>
        <v>0</v>
      </c>
      <c r="GZ41" s="3">
        <f t="shared" si="46"/>
        <v>0</v>
      </c>
      <c r="HA41" s="3">
        <f t="shared" si="46"/>
        <v>0</v>
      </c>
      <c r="HB41" s="3">
        <f t="shared" si="46"/>
        <v>0</v>
      </c>
      <c r="HC41" s="3">
        <f t="shared" si="46"/>
        <v>0</v>
      </c>
      <c r="HD41" s="3">
        <f t="shared" si="46"/>
        <v>0</v>
      </c>
      <c r="HE41" s="3">
        <f t="shared" si="46"/>
        <v>0</v>
      </c>
      <c r="HF41" s="3">
        <f t="shared" si="46"/>
        <v>0</v>
      </c>
      <c r="HG41" s="3">
        <f t="shared" si="46"/>
        <v>0</v>
      </c>
      <c r="HH41" s="3">
        <f t="shared" si="46"/>
        <v>0</v>
      </c>
      <c r="HI41" s="3">
        <f t="shared" si="46"/>
        <v>0</v>
      </c>
      <c r="HJ41" s="3">
        <f t="shared" si="46"/>
        <v>0</v>
      </c>
      <c r="HK41" s="3">
        <f t="shared" si="46"/>
        <v>0</v>
      </c>
      <c r="HL41" s="3">
        <f t="shared" si="46"/>
        <v>0</v>
      </c>
      <c r="HM41" s="3">
        <f t="shared" si="46"/>
        <v>0</v>
      </c>
      <c r="HN41" s="3">
        <f t="shared" si="46"/>
        <v>0</v>
      </c>
      <c r="HO41" s="3">
        <f t="shared" si="46"/>
        <v>0</v>
      </c>
      <c r="HP41" s="3">
        <f t="shared" si="46"/>
        <v>0</v>
      </c>
      <c r="HQ41" s="3">
        <f t="shared" si="46"/>
        <v>0</v>
      </c>
      <c r="HR41" s="3">
        <f t="shared" si="46"/>
        <v>0</v>
      </c>
      <c r="HS41" s="3">
        <f t="shared" si="46"/>
        <v>0</v>
      </c>
      <c r="HT41" s="3">
        <f t="shared" si="46"/>
        <v>0</v>
      </c>
      <c r="HU41" s="3">
        <f t="shared" si="46"/>
        <v>0</v>
      </c>
      <c r="HV41" s="3">
        <f t="shared" si="46"/>
        <v>0</v>
      </c>
      <c r="HW41" s="3">
        <f t="shared" si="46"/>
        <v>0</v>
      </c>
      <c r="HX41" s="3"/>
      <c r="HY41" s="3">
        <f t="array" ref="HY41">SUM(IF($D$45:$HX$45=HY$1,IF($D$46:$HX$46=12,($D41:$HX41))))</f>
        <v>0</v>
      </c>
      <c r="HZ41" s="3">
        <f t="array" ref="HZ41">SUM(IF($D$45:$HX$45=HZ$1,IF($D$46:$HX$46=12,($D41:$HX41))))</f>
        <v>0</v>
      </c>
      <c r="IA41" s="3">
        <f t="array" ref="IA41">SUM(IF($D$45:$HX$45=IA$1,IF($D$46:$HX$46=12,($D41:$HX41))))</f>
        <v>39392561.561661981</v>
      </c>
      <c r="IB41" s="3">
        <f t="array" ref="IB41">SUM(IF($D$45:$HX$45=IB$1,IF($D$46:$HX$46=12,($D41:$HX41))))</f>
        <v>36575674.395951882</v>
      </c>
      <c r="IC41" s="3">
        <f t="array" ref="IC41">SUM(IF($D$45:$HX$45=IC$1,IF($D$46:$HX$46=12,($D41:$HX41))))</f>
        <v>33562814.329523623</v>
      </c>
      <c r="ID41" s="3">
        <f t="array" ref="ID41">SUM(IF($D$45:$HX$45=ID$1,IF($D$46:$HX$46=12,($D41:$HX41))))</f>
        <v>31586842.765908513</v>
      </c>
      <c r="IE41" s="3">
        <f t="array" ref="IE41">SUM(IF($D$45:$HX$45=IE$1,IF($D$46:$HX$46=12,($D41:$HX41))))</f>
        <v>28687819.86164787</v>
      </c>
      <c r="IF41" s="3">
        <f t="array" ref="IF41">SUM(IF($D$45:$HX$45=IF$1,IF($D$46:$HX$46=12,($D41:$HX41))))</f>
        <v>25502398.52604207</v>
      </c>
      <c r="IG41" s="3">
        <f t="array" ref="IG41">SUM(IF($D$45:$HX$45=IG$1,IF($D$46:$HX$46=12,($D41:$HX41))))</f>
        <v>22012400.863964841</v>
      </c>
      <c r="IH41" s="3">
        <f t="array" ref="IH41">SUM(IF($D$45:$HX$45=IH$1,IF($D$46:$HX$46=12,($D41:$HX41))))</f>
        <v>18234811.800661676</v>
      </c>
      <c r="II41" s="3">
        <f t="array" ref="II41">SUM(IF($D$45:$HX$45=II$1,IF($D$46:$HX$46=12,($D41:$HX41))))</f>
        <v>14193810.230786907</v>
      </c>
      <c r="IJ41" s="3">
        <f t="array" ref="IJ41">SUM(IF($D$45:$HX$45=IJ$1,IF($D$46:$HX$46=12,($D41:$HX41))))</f>
        <v>10028712.432197623</v>
      </c>
      <c r="IK41" s="3">
        <f t="array" ref="IK41">SUM(IF($D$45:$HX$45=IK$1,IF($D$46:$HX$46=12,($D41:$HX41))))</f>
        <v>6383847.5377271716</v>
      </c>
      <c r="IL41" s="3">
        <f t="array" ref="IL41">SUM(IF($D$45:$HX$45=IL$1,IF($D$46:$HX$46=12,($D41:$HX41))))</f>
        <v>3945956.1238438608</v>
      </c>
      <c r="IM41" s="3">
        <f t="array" ref="IM41">SUM(IF($D$45:$HX$45=IM$1,IF($D$46:$HX$46=12,($D41:$HX41))))</f>
        <v>1716143.0633642401</v>
      </c>
      <c r="IN41" s="3">
        <f t="array" ref="IN41">SUM(IF($D$45:$HX$45=IN$1,IF($D$46:$HX$46=12,($D41:$HX41))))</f>
        <v>262906.23652020004</v>
      </c>
      <c r="IO41" s="3">
        <f t="array" ref="IO41">SUM(IF($D$45:$HX$45=IO$1,IF($D$46:$HX$46=12,($D41:$HX41))))</f>
        <v>0</v>
      </c>
      <c r="IP41" s="3">
        <f t="array" ref="IP41">SUM(IF($D$45:$HX$45=IP$1,IF($D$46:$HX$46=12,($D41:$HX41))))</f>
        <v>0</v>
      </c>
      <c r="IQ41" s="3">
        <f t="array" ref="IQ41">SUM(IF($D$45:$HX$45=IQ$1,IF($D$46:$HX$46=12,($D41:$HX41))))</f>
        <v>0</v>
      </c>
      <c r="IR41" s="3">
        <f t="array" ref="IR41">SUM(IF($D$45:$HX$45=IR$1,IF($D$46:$HX$46=12,($D41:$HX41))))</f>
        <v>0</v>
      </c>
    </row>
    <row r="42" spans="2:252" ht="15" x14ac:dyDescent="0.35">
      <c r="B42" s="65" t="s">
        <v>54</v>
      </c>
      <c r="D42" s="66">
        <f>D36+D41</f>
        <v>0</v>
      </c>
      <c r="E42" s="66">
        <f t="shared" ref="E42:BP42" si="47">E36+E41</f>
        <v>0</v>
      </c>
      <c r="F42" s="66">
        <f t="shared" si="47"/>
        <v>0</v>
      </c>
      <c r="G42" s="66">
        <f t="shared" si="47"/>
        <v>0</v>
      </c>
      <c r="H42" s="66">
        <f t="shared" si="47"/>
        <v>0</v>
      </c>
      <c r="I42" s="66">
        <f t="shared" si="47"/>
        <v>0</v>
      </c>
      <c r="J42" s="66">
        <f t="shared" si="47"/>
        <v>0</v>
      </c>
      <c r="K42" s="66">
        <f t="shared" si="47"/>
        <v>0</v>
      </c>
      <c r="L42" s="66">
        <f t="shared" si="47"/>
        <v>0</v>
      </c>
      <c r="M42" s="66">
        <f t="shared" si="47"/>
        <v>0</v>
      </c>
      <c r="N42" s="66">
        <f t="shared" si="47"/>
        <v>0</v>
      </c>
      <c r="O42" s="66">
        <f t="shared" si="47"/>
        <v>0</v>
      </c>
      <c r="P42" s="66">
        <f t="shared" si="47"/>
        <v>0</v>
      </c>
      <c r="Q42" s="66">
        <f t="shared" si="47"/>
        <v>0</v>
      </c>
      <c r="R42" s="66">
        <f t="shared" si="47"/>
        <v>35130974.905117147</v>
      </c>
      <c r="S42" s="66">
        <f t="shared" si="47"/>
        <v>35531179.313690767</v>
      </c>
      <c r="T42" s="66">
        <f t="shared" si="47"/>
        <v>39205244.61964383</v>
      </c>
      <c r="U42" s="66">
        <f t="shared" si="47"/>
        <v>37823975.98936516</v>
      </c>
      <c r="V42" s="66">
        <f t="shared" si="47"/>
        <v>38178336.51762256</v>
      </c>
      <c r="W42" s="66">
        <f t="shared" si="47"/>
        <v>38617742.046288088</v>
      </c>
      <c r="X42" s="66">
        <f t="shared" si="47"/>
        <v>37123811.771938428</v>
      </c>
      <c r="Y42" s="66">
        <f t="shared" si="47"/>
        <v>36781567.179008469</v>
      </c>
      <c r="Z42" s="66">
        <f t="shared" si="47"/>
        <v>39314915.902080357</v>
      </c>
      <c r="AA42" s="66">
        <f t="shared" si="47"/>
        <v>39592771.595673598</v>
      </c>
      <c r="AB42" s="66">
        <f t="shared" si="47"/>
        <v>37505155.698665269</v>
      </c>
      <c r="AC42" s="66">
        <f t="shared" si="47"/>
        <v>39392561.561661981</v>
      </c>
      <c r="AD42" s="66">
        <f t="shared" si="47"/>
        <v>39672177.455458105</v>
      </c>
      <c r="AE42" s="66">
        <f t="shared" si="47"/>
        <v>38907650.942408994</v>
      </c>
      <c r="AF42" s="66">
        <f t="shared" si="47"/>
        <v>38896465.921434529</v>
      </c>
      <c r="AG42" s="66">
        <f t="shared" si="47"/>
        <v>39077989.52332478</v>
      </c>
      <c r="AH42" s="66">
        <f t="shared" si="47"/>
        <v>38152404.644374587</v>
      </c>
      <c r="AI42" s="66">
        <f t="shared" si="47"/>
        <v>38279537.762295127</v>
      </c>
      <c r="AJ42" s="66">
        <f t="shared" si="47"/>
        <v>37362202.911862642</v>
      </c>
      <c r="AK42" s="66">
        <f t="shared" si="47"/>
        <v>37460565.238306701</v>
      </c>
      <c r="AL42" s="66">
        <f t="shared" si="47"/>
        <v>37553972.183767483</v>
      </c>
      <c r="AM42" s="66">
        <f t="shared" si="47"/>
        <v>36241574.905185863</v>
      </c>
      <c r="AN42" s="66">
        <f t="shared" si="47"/>
        <v>36380018.272992454</v>
      </c>
      <c r="AO42" s="66">
        <f t="shared" si="47"/>
        <v>36575674.395951882</v>
      </c>
      <c r="AP42" s="66">
        <f t="shared" si="47"/>
        <v>36792570.592025436</v>
      </c>
      <c r="AQ42" s="66">
        <f t="shared" si="47"/>
        <v>36970170.561569214</v>
      </c>
      <c r="AR42" s="66">
        <f t="shared" si="47"/>
        <v>36260003.920861214</v>
      </c>
      <c r="AS42" s="66">
        <f t="shared" si="47"/>
        <v>36233092.017901592</v>
      </c>
      <c r="AT42" s="66">
        <f t="shared" si="47"/>
        <v>35794432.634533852</v>
      </c>
      <c r="AU42" s="66">
        <f t="shared" si="47"/>
        <v>35666115.362040028</v>
      </c>
      <c r="AV42" s="66">
        <f t="shared" si="47"/>
        <v>34989061.661871098</v>
      </c>
      <c r="AW42" s="66">
        <f t="shared" si="47"/>
        <v>34885505.404649332</v>
      </c>
      <c r="AX42" s="66">
        <f t="shared" si="47"/>
        <v>34839147.554036975</v>
      </c>
      <c r="AY42" s="66">
        <f t="shared" si="47"/>
        <v>33889759.972101241</v>
      </c>
      <c r="AZ42" s="66">
        <f t="shared" si="47"/>
        <v>33919298.205522306</v>
      </c>
      <c r="BA42" s="66">
        <f t="shared" si="47"/>
        <v>33562814.329523623</v>
      </c>
      <c r="BB42" s="66">
        <f t="shared" si="47"/>
        <v>33766522.715152763</v>
      </c>
      <c r="BC42" s="66">
        <f t="shared" si="47"/>
        <v>33925280.338398874</v>
      </c>
      <c r="BD42" s="66">
        <f t="shared" si="47"/>
        <v>33809772.007478088</v>
      </c>
      <c r="BE42" s="66">
        <f t="shared" si="47"/>
        <v>33859517.823754527</v>
      </c>
      <c r="BF42" s="66">
        <f t="shared" si="47"/>
        <v>33796667.653169587</v>
      </c>
      <c r="BG42" s="66">
        <f t="shared" si="47"/>
        <v>33687885.664842546</v>
      </c>
      <c r="BH42" s="66">
        <f t="shared" si="47"/>
        <v>32925143.252209544</v>
      </c>
      <c r="BI42" s="66">
        <f t="shared" si="47"/>
        <v>32739480.868717141</v>
      </c>
      <c r="BJ42" s="66">
        <f t="shared" si="47"/>
        <v>32553877.694005359</v>
      </c>
      <c r="BK42" s="66">
        <f t="shared" si="47"/>
        <v>31696127.31617732</v>
      </c>
      <c r="BL42" s="66">
        <f t="shared" si="47"/>
        <v>31606610.640595622</v>
      </c>
      <c r="BM42" s="66">
        <f t="shared" si="47"/>
        <v>31586842.765908513</v>
      </c>
      <c r="BN42" s="66">
        <f t="shared" si="47"/>
        <v>31133103.447345626</v>
      </c>
      <c r="BO42" s="66">
        <f t="shared" si="47"/>
        <v>31246339.685360737</v>
      </c>
      <c r="BP42" s="66">
        <f t="shared" si="47"/>
        <v>31321846.381062798</v>
      </c>
      <c r="BQ42" s="66">
        <f t="shared" ref="BQ42:EB42" si="48">BQ36+BQ41</f>
        <v>31067796.514734704</v>
      </c>
      <c r="BR42" s="66">
        <f t="shared" si="48"/>
        <v>30983985.625815384</v>
      </c>
      <c r="BS42" s="66">
        <f t="shared" si="48"/>
        <v>30852713.594799466</v>
      </c>
      <c r="BT42" s="66">
        <f t="shared" si="48"/>
        <v>30135190.369610202</v>
      </c>
      <c r="BU42" s="66">
        <f t="shared" si="48"/>
        <v>29927164.124351632</v>
      </c>
      <c r="BV42" s="66">
        <f t="shared" si="48"/>
        <v>29720837.802790131</v>
      </c>
      <c r="BW42" s="66">
        <f t="shared" si="48"/>
        <v>28842711.094189096</v>
      </c>
      <c r="BX42" s="66">
        <f t="shared" si="48"/>
        <v>28729406.884683196</v>
      </c>
      <c r="BY42" s="66">
        <f t="shared" si="48"/>
        <v>28687819.86164787</v>
      </c>
      <c r="BZ42" s="66">
        <f t="shared" si="48"/>
        <v>28211207.418481015</v>
      </c>
      <c r="CA42" s="66">
        <f t="shared" si="48"/>
        <v>28301181.474923767</v>
      </c>
      <c r="CB42" s="66">
        <f t="shared" si="48"/>
        <v>28350026.578216907</v>
      </c>
      <c r="CC42" s="66">
        <f t="shared" si="48"/>
        <v>28072564.591193363</v>
      </c>
      <c r="CD42" s="66">
        <f t="shared" si="48"/>
        <v>27965840.461709358</v>
      </c>
      <c r="CE42" s="66">
        <f t="shared" si="48"/>
        <v>27809600.497643176</v>
      </c>
      <c r="CF42" s="66">
        <f t="shared" si="48"/>
        <v>27071009.339783225</v>
      </c>
      <c r="CG42" s="66">
        <f t="shared" si="48"/>
        <v>26839366.249358393</v>
      </c>
      <c r="CH42" s="66">
        <f t="shared" si="48"/>
        <v>26607943.236556232</v>
      </c>
      <c r="CI42" s="66">
        <f t="shared" si="48"/>
        <v>25709745.992624693</v>
      </c>
      <c r="CJ42" s="66">
        <f t="shared" si="48"/>
        <v>25572103.182022747</v>
      </c>
      <c r="CK42" s="66">
        <f t="shared" si="48"/>
        <v>25502398.52604207</v>
      </c>
      <c r="CL42" s="66">
        <f t="shared" si="48"/>
        <v>25003455.283771794</v>
      </c>
      <c r="CM42" s="66">
        <f t="shared" si="48"/>
        <v>25065260.656329822</v>
      </c>
      <c r="CN42" s="66">
        <f t="shared" si="48"/>
        <v>25086439.243200243</v>
      </c>
      <c r="CO42" s="66">
        <f t="shared" si="48"/>
        <v>24785795.395941172</v>
      </c>
      <c r="CP42" s="66">
        <f t="shared" si="48"/>
        <v>24651744.712682992</v>
      </c>
      <c r="CQ42" s="66">
        <f t="shared" si="48"/>
        <v>24469802.026025787</v>
      </c>
      <c r="CR42" s="66">
        <f t="shared" si="48"/>
        <v>23709983.502559409</v>
      </c>
      <c r="CS42" s="66">
        <f t="shared" si="48"/>
        <v>23451288.163799375</v>
      </c>
      <c r="CT42" s="66">
        <f t="shared" si="48"/>
        <v>23192876.624290951</v>
      </c>
      <c r="CU42" s="66">
        <f t="shared" si="48"/>
        <v>22275457.760191161</v>
      </c>
      <c r="CV42" s="66">
        <f t="shared" si="48"/>
        <v>22108790.533932135</v>
      </c>
      <c r="CW42" s="66">
        <f t="shared" si="48"/>
        <v>22012400.863964841</v>
      </c>
      <c r="CX42" s="66">
        <f t="shared" si="48"/>
        <v>21490072.704322673</v>
      </c>
      <c r="CY42" s="66">
        <f t="shared" si="48"/>
        <v>21522827.720235243</v>
      </c>
      <c r="CZ42" s="66">
        <f t="shared" si="48"/>
        <v>21514124.097862065</v>
      </c>
      <c r="DA42" s="66">
        <f t="shared" si="48"/>
        <v>21186847.560410421</v>
      </c>
      <c r="DB42" s="66">
        <f t="shared" si="48"/>
        <v>21023882.442449469</v>
      </c>
      <c r="DC42" s="66">
        <f t="shared" si="48"/>
        <v>20815018.6588246</v>
      </c>
      <c r="DD42" s="66">
        <f t="shared" si="48"/>
        <v>20036130.111128047</v>
      </c>
      <c r="DE42" s="66">
        <f t="shared" si="48"/>
        <v>19753187.590639092</v>
      </c>
      <c r="DF42" s="66">
        <f t="shared" si="48"/>
        <v>19473000.006269809</v>
      </c>
      <c r="DG42" s="66">
        <f t="shared" si="48"/>
        <v>18544896.02697368</v>
      </c>
      <c r="DH42" s="66">
        <f t="shared" si="48"/>
        <v>18356530.868104026</v>
      </c>
      <c r="DI42" s="66">
        <f t="shared" si="48"/>
        <v>18234811.800661676</v>
      </c>
      <c r="DJ42" s="66">
        <f t="shared" si="48"/>
        <v>17698483.812418781</v>
      </c>
      <c r="DK42" s="66">
        <f t="shared" si="48"/>
        <v>17701315.987673502</v>
      </c>
      <c r="DL42" s="66">
        <f t="shared" si="48"/>
        <v>17665545.747382749</v>
      </c>
      <c r="DM42" s="66">
        <f t="shared" si="48"/>
        <v>17320873.21574723</v>
      </c>
      <c r="DN42" s="66">
        <f t="shared" si="48"/>
        <v>17134327.418523483</v>
      </c>
      <c r="DO42" s="66">
        <f t="shared" si="48"/>
        <v>16902476.668698538</v>
      </c>
      <c r="DP42" s="66">
        <f t="shared" si="48"/>
        <v>16116606.350140244</v>
      </c>
      <c r="DQ42" s="66">
        <f t="shared" si="48"/>
        <v>15810428.172897331</v>
      </c>
      <c r="DR42" s="66">
        <f t="shared" si="48"/>
        <v>15503431.607965076</v>
      </c>
      <c r="DS42" s="66">
        <f t="shared" si="48"/>
        <v>14565091.173701325</v>
      </c>
      <c r="DT42" s="66">
        <f t="shared" si="48"/>
        <v>14346006.467091527</v>
      </c>
      <c r="DU42" s="66">
        <f t="shared" si="48"/>
        <v>14193810.230786907</v>
      </c>
      <c r="DV42" s="66">
        <f t="shared" si="48"/>
        <v>13637461.437960647</v>
      </c>
      <c r="DW42" s="66">
        <f t="shared" si="48"/>
        <v>13607531.812251095</v>
      </c>
      <c r="DX42" s="66">
        <f t="shared" si="48"/>
        <v>13540068.816378301</v>
      </c>
      <c r="DY42" s="66">
        <f t="shared" si="48"/>
        <v>13175848.072159642</v>
      </c>
      <c r="DZ42" s="66">
        <f t="shared" si="48"/>
        <v>12967348.030422665</v>
      </c>
      <c r="EA42" s="66">
        <f t="shared" si="48"/>
        <v>12716723.337088685</v>
      </c>
      <c r="EB42" s="66">
        <f t="shared" si="48"/>
        <v>11941570.339053532</v>
      </c>
      <c r="EC42" s="66">
        <f t="shared" ref="EC42:GN42" si="49">EC36+EC41</f>
        <v>11628334.955901232</v>
      </c>
      <c r="ED42" s="66">
        <f t="shared" si="49"/>
        <v>11317063.38235984</v>
      </c>
      <c r="EE42" s="66">
        <f t="shared" si="49"/>
        <v>10416152.054631546</v>
      </c>
      <c r="EF42" s="66">
        <f t="shared" si="49"/>
        <v>10189542.241791291</v>
      </c>
      <c r="EG42" s="66">
        <f t="shared" si="49"/>
        <v>10028712.432197623</v>
      </c>
      <c r="EH42" s="66">
        <f t="shared" si="49"/>
        <v>9498637.2740954831</v>
      </c>
      <c r="EI42" s="66">
        <f t="shared" si="49"/>
        <v>9450383.2224416304</v>
      </c>
      <c r="EJ42" s="66">
        <f t="shared" si="49"/>
        <v>9368187.612384513</v>
      </c>
      <c r="EK42" s="66">
        <f t="shared" si="49"/>
        <v>9023543.4043950308</v>
      </c>
      <c r="EL42" s="66">
        <f t="shared" si="49"/>
        <v>8815313.7443384323</v>
      </c>
      <c r="EM42" s="66">
        <f t="shared" si="49"/>
        <v>8577555.7707115524</v>
      </c>
      <c r="EN42" s="66">
        <f t="shared" si="49"/>
        <v>7886531.3755863626</v>
      </c>
      <c r="EO42" s="66">
        <f t="shared" si="49"/>
        <v>7594385.353244761</v>
      </c>
      <c r="EP42" s="66">
        <f t="shared" si="49"/>
        <v>7345090.1986809904</v>
      </c>
      <c r="EQ42" s="66">
        <f t="shared" si="49"/>
        <v>6636349.9441516912</v>
      </c>
      <c r="ER42" s="66">
        <f t="shared" si="49"/>
        <v>6490811.5477172816</v>
      </c>
      <c r="ES42" s="66">
        <f t="shared" si="49"/>
        <v>6383847.5377271716</v>
      </c>
      <c r="ET42" s="66">
        <f t="shared" si="49"/>
        <v>6031923.4741976727</v>
      </c>
      <c r="EU42" s="66">
        <f t="shared" si="49"/>
        <v>5997758.582398871</v>
      </c>
      <c r="EV42" s="66">
        <f t="shared" si="49"/>
        <v>5942523.6224790113</v>
      </c>
      <c r="EW42" s="66">
        <f t="shared" si="49"/>
        <v>5716119.4545623008</v>
      </c>
      <c r="EX42" s="66">
        <f t="shared" si="49"/>
        <v>5577436.1220939206</v>
      </c>
      <c r="EY42" s="66">
        <f t="shared" si="49"/>
        <v>5417423.4536335915</v>
      </c>
      <c r="EZ42" s="66">
        <f t="shared" si="49"/>
        <v>4977129.1883899607</v>
      </c>
      <c r="FA42" s="66">
        <f t="shared" si="49"/>
        <v>4805629.9112966917</v>
      </c>
      <c r="FB42" s="66">
        <f t="shared" si="49"/>
        <v>4636244.9983258499</v>
      </c>
      <c r="FC42" s="66">
        <f t="shared" si="49"/>
        <v>4167435.4803280504</v>
      </c>
      <c r="FD42" s="66">
        <f t="shared" si="49"/>
        <v>4042407.3379118806</v>
      </c>
      <c r="FE42" s="66">
        <f t="shared" si="49"/>
        <v>3945956.1238438608</v>
      </c>
      <c r="FF42" s="66">
        <f t="shared" si="49"/>
        <v>3661963.6034550103</v>
      </c>
      <c r="FG42" s="66">
        <f t="shared" si="49"/>
        <v>3621437.2943896013</v>
      </c>
      <c r="FH42" s="66">
        <f t="shared" si="49"/>
        <v>3563035.9138929802</v>
      </c>
      <c r="FI42" s="66">
        <f t="shared" si="49"/>
        <v>3362790.5397555707</v>
      </c>
      <c r="FJ42" s="66">
        <f t="shared" si="49"/>
        <v>3238913.2525620502</v>
      </c>
      <c r="FK42" s="66">
        <f t="shared" si="49"/>
        <v>3094850.2472107504</v>
      </c>
      <c r="FL42" s="66">
        <f t="shared" si="49"/>
        <v>2702315.1561447307</v>
      </c>
      <c r="FM42" s="66">
        <f t="shared" si="49"/>
        <v>2526297.039878991</v>
      </c>
      <c r="FN42" s="66">
        <f t="shared" si="49"/>
        <v>2354656.92299551</v>
      </c>
      <c r="FO42" s="66">
        <f t="shared" si="49"/>
        <v>1924629.8453218904</v>
      </c>
      <c r="FP42" s="66">
        <f t="shared" si="49"/>
        <v>1807930.1119198902</v>
      </c>
      <c r="FQ42" s="66">
        <f t="shared" si="49"/>
        <v>1716143.0633642401</v>
      </c>
      <c r="FR42" s="66">
        <f t="shared" si="49"/>
        <v>1469541.2429623802</v>
      </c>
      <c r="FS42" s="66">
        <f t="shared" si="49"/>
        <v>1423936.55938737</v>
      </c>
      <c r="FT42" s="66">
        <f t="shared" si="49"/>
        <v>1363507.3320670903</v>
      </c>
      <c r="FU42" s="66">
        <f t="shared" si="49"/>
        <v>1188874.3130995503</v>
      </c>
      <c r="FV42" s="66">
        <f t="shared" si="49"/>
        <v>1072402.3733441201</v>
      </c>
      <c r="FW42" s="66">
        <f t="shared" si="49"/>
        <v>937619.41995589016</v>
      </c>
      <c r="FX42" s="66">
        <f t="shared" si="49"/>
        <v>618473.79917638015</v>
      </c>
      <c r="FY42" s="66">
        <f t="shared" si="49"/>
        <v>502209.14012052008</v>
      </c>
      <c r="FZ42" s="66">
        <f t="shared" si="49"/>
        <v>474795.15385456005</v>
      </c>
      <c r="GA42" s="66">
        <f t="shared" si="49"/>
        <v>302641.23498630006</v>
      </c>
      <c r="GB42" s="66">
        <f t="shared" si="49"/>
        <v>280742.15978102002</v>
      </c>
      <c r="GC42" s="66">
        <f t="shared" si="49"/>
        <v>262906.23652020004</v>
      </c>
      <c r="GD42" s="66">
        <f t="shared" si="49"/>
        <v>49514.293481310007</v>
      </c>
      <c r="GE42" s="66">
        <f t="shared" si="49"/>
        <v>44727.886584010004</v>
      </c>
      <c r="GF42" s="66">
        <f t="shared" si="49"/>
        <v>38695.586402690009</v>
      </c>
      <c r="GG42" s="66">
        <f t="shared" si="49"/>
        <v>21830.498845540002</v>
      </c>
      <c r="GH42" s="66">
        <f t="shared" si="49"/>
        <v>10480.012025</v>
      </c>
      <c r="GI42" s="66">
        <f t="shared" si="49"/>
        <v>10027.675245000002</v>
      </c>
      <c r="GJ42" s="66">
        <f t="shared" si="49"/>
        <v>0</v>
      </c>
      <c r="GK42" s="66">
        <f t="shared" si="49"/>
        <v>0</v>
      </c>
      <c r="GL42" s="66">
        <f t="shared" si="49"/>
        <v>0</v>
      </c>
      <c r="GM42" s="66">
        <f t="shared" si="49"/>
        <v>0</v>
      </c>
      <c r="GN42" s="66">
        <f t="shared" si="49"/>
        <v>0</v>
      </c>
      <c r="GO42" s="66">
        <f t="shared" ref="GO42:HW42" si="50">GO36+GO41</f>
        <v>0</v>
      </c>
      <c r="GP42" s="66">
        <f t="shared" si="50"/>
        <v>0</v>
      </c>
      <c r="GQ42" s="66">
        <f t="shared" si="50"/>
        <v>0</v>
      </c>
      <c r="GR42" s="66">
        <f t="shared" si="50"/>
        <v>0</v>
      </c>
      <c r="GS42" s="66">
        <f t="shared" si="50"/>
        <v>0</v>
      </c>
      <c r="GT42" s="66">
        <f t="shared" si="50"/>
        <v>0</v>
      </c>
      <c r="GU42" s="66">
        <f t="shared" si="50"/>
        <v>0</v>
      </c>
      <c r="GV42" s="66">
        <f t="shared" si="50"/>
        <v>0</v>
      </c>
      <c r="GW42" s="66">
        <f t="shared" si="50"/>
        <v>0</v>
      </c>
      <c r="GX42" s="66">
        <f t="shared" si="50"/>
        <v>0</v>
      </c>
      <c r="GY42" s="66">
        <f t="shared" si="50"/>
        <v>0</v>
      </c>
      <c r="GZ42" s="66">
        <f t="shared" si="50"/>
        <v>0</v>
      </c>
      <c r="HA42" s="66">
        <f t="shared" si="50"/>
        <v>0</v>
      </c>
      <c r="HB42" s="66">
        <f t="shared" si="50"/>
        <v>0</v>
      </c>
      <c r="HC42" s="66">
        <f t="shared" si="50"/>
        <v>0</v>
      </c>
      <c r="HD42" s="66">
        <f t="shared" si="50"/>
        <v>0</v>
      </c>
      <c r="HE42" s="66">
        <f t="shared" si="50"/>
        <v>0</v>
      </c>
      <c r="HF42" s="66">
        <f t="shared" si="50"/>
        <v>0</v>
      </c>
      <c r="HG42" s="66">
        <f t="shared" si="50"/>
        <v>0</v>
      </c>
      <c r="HH42" s="66">
        <f t="shared" si="50"/>
        <v>0</v>
      </c>
      <c r="HI42" s="66">
        <f t="shared" si="50"/>
        <v>0</v>
      </c>
      <c r="HJ42" s="66">
        <f t="shared" si="50"/>
        <v>0</v>
      </c>
      <c r="HK42" s="66">
        <f t="shared" si="50"/>
        <v>0</v>
      </c>
      <c r="HL42" s="66">
        <f t="shared" si="50"/>
        <v>0</v>
      </c>
      <c r="HM42" s="66">
        <f t="shared" si="50"/>
        <v>0</v>
      </c>
      <c r="HN42" s="66">
        <f t="shared" si="50"/>
        <v>0</v>
      </c>
      <c r="HO42" s="66">
        <f t="shared" si="50"/>
        <v>0</v>
      </c>
      <c r="HP42" s="66">
        <f t="shared" si="50"/>
        <v>0</v>
      </c>
      <c r="HQ42" s="66">
        <f t="shared" si="50"/>
        <v>0</v>
      </c>
      <c r="HR42" s="66">
        <f t="shared" si="50"/>
        <v>0</v>
      </c>
      <c r="HS42" s="66">
        <f t="shared" si="50"/>
        <v>0</v>
      </c>
      <c r="HT42" s="66">
        <f t="shared" si="50"/>
        <v>0</v>
      </c>
      <c r="HU42" s="66">
        <f t="shared" si="50"/>
        <v>0</v>
      </c>
      <c r="HV42" s="66">
        <f t="shared" si="50"/>
        <v>0</v>
      </c>
      <c r="HW42" s="66">
        <f t="shared" si="50"/>
        <v>0</v>
      </c>
      <c r="HX42" s="66"/>
      <c r="HY42" s="66">
        <f t="array" ref="HY42">SUM(IF($D$45:$HX$45=HY$1,IF($D$46:$HX$46=12,($D42:$HX42))))</f>
        <v>0</v>
      </c>
      <c r="HZ42" s="66">
        <f t="array" ref="HZ42">SUM(IF($D$45:$HX$45=HZ$1,IF($D$46:$HX$46=12,($D42:$HX42))))</f>
        <v>0</v>
      </c>
      <c r="IA42" s="66">
        <f t="array" ref="IA42">SUM(IF($D$45:$HX$45=IA$1,IF($D$46:$HX$46=12,($D42:$HX42))))</f>
        <v>39392561.561661981</v>
      </c>
      <c r="IB42" s="66">
        <f t="array" ref="IB42">SUM(IF($D$45:$HX$45=IB$1,IF($D$46:$HX$46=12,($D42:$HX42))))</f>
        <v>36575674.395951882</v>
      </c>
      <c r="IC42" s="66">
        <f t="array" ref="IC42">SUM(IF($D$45:$HX$45=IC$1,IF($D$46:$HX$46=12,($D42:$HX42))))</f>
        <v>33562814.329523623</v>
      </c>
      <c r="ID42" s="66">
        <f t="array" ref="ID42">SUM(IF($D$45:$HX$45=ID$1,IF($D$46:$HX$46=12,($D42:$HX42))))</f>
        <v>31586842.765908513</v>
      </c>
      <c r="IE42" s="66">
        <f t="array" ref="IE42">SUM(IF($D$45:$HX$45=IE$1,IF($D$46:$HX$46=12,($D42:$HX42))))</f>
        <v>28687819.86164787</v>
      </c>
      <c r="IF42" s="66">
        <f t="array" ref="IF42">SUM(IF($D$45:$HX$45=IF$1,IF($D$46:$HX$46=12,($D42:$HX42))))</f>
        <v>25502398.52604207</v>
      </c>
      <c r="IG42" s="66">
        <f t="array" ref="IG42">SUM(IF($D$45:$HX$45=IG$1,IF($D$46:$HX$46=12,($D42:$HX42))))</f>
        <v>22012400.863964841</v>
      </c>
      <c r="IH42" s="66">
        <f t="array" ref="IH42">SUM(IF($D$45:$HX$45=IH$1,IF($D$46:$HX$46=12,($D42:$HX42))))</f>
        <v>18234811.800661676</v>
      </c>
      <c r="II42" s="66">
        <f t="array" ref="II42">SUM(IF($D$45:$HX$45=II$1,IF($D$46:$HX$46=12,($D42:$HX42))))</f>
        <v>14193810.230786907</v>
      </c>
      <c r="IJ42" s="66">
        <f t="array" ref="IJ42">SUM(IF($D$45:$HX$45=IJ$1,IF($D$46:$HX$46=12,($D42:$HX42))))</f>
        <v>10028712.432197623</v>
      </c>
      <c r="IK42" s="66">
        <f t="array" ref="IK42">SUM(IF($D$45:$HX$45=IK$1,IF($D$46:$HX$46=12,($D42:$HX42))))</f>
        <v>6383847.5377271716</v>
      </c>
      <c r="IL42" s="66">
        <f t="array" ref="IL42">SUM(IF($D$45:$HX$45=IL$1,IF($D$46:$HX$46=12,($D42:$HX42))))</f>
        <v>3945956.1238438608</v>
      </c>
      <c r="IM42" s="66">
        <f t="array" ref="IM42">SUM(IF($D$45:$HX$45=IM$1,IF($D$46:$HX$46=12,($D42:$HX42))))</f>
        <v>1716143.0633642401</v>
      </c>
      <c r="IN42" s="66">
        <f t="array" ref="IN42">SUM(IF($D$45:$HX$45=IN$1,IF($D$46:$HX$46=12,($D42:$HX42))))</f>
        <v>262906.23652020004</v>
      </c>
      <c r="IO42" s="66">
        <f t="array" ref="IO42">SUM(IF($D$45:$HX$45=IO$1,IF($D$46:$HX$46=12,($D42:$HX42))))</f>
        <v>0</v>
      </c>
      <c r="IP42" s="66">
        <f t="array" ref="IP42">SUM(IF($D$45:$HX$45=IP$1,IF($D$46:$HX$46=12,($D42:$HX42))))</f>
        <v>0</v>
      </c>
      <c r="IQ42" s="66">
        <f t="array" ref="IQ42">SUM(IF($D$45:$HX$45=IQ$1,IF($D$46:$HX$46=12,($D42:$HX42))))</f>
        <v>0</v>
      </c>
      <c r="IR42" s="66">
        <f t="array" ref="IR42">SUM(IF($D$45:$HX$45=IR$1,IF($D$46:$HX$46=12,($D42:$HX42))))</f>
        <v>0</v>
      </c>
    </row>
    <row r="43" spans="2:252" x14ac:dyDescent="0.2">
      <c r="B43" s="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2:252" outlineLevel="1" x14ac:dyDescent="0.2">
      <c r="B44" s="1"/>
    </row>
    <row r="45" spans="2:252" outlineLevel="1" x14ac:dyDescent="0.2">
      <c r="B45" s="1"/>
      <c r="D45">
        <f>YEAR(D1)</f>
        <v>2009</v>
      </c>
      <c r="E45">
        <f t="shared" ref="E45:BP45" si="51">YEAR(E1)</f>
        <v>2009</v>
      </c>
      <c r="F45">
        <f t="shared" si="51"/>
        <v>2010</v>
      </c>
      <c r="G45">
        <f t="shared" si="51"/>
        <v>2010</v>
      </c>
      <c r="H45">
        <f t="shared" si="51"/>
        <v>2010</v>
      </c>
      <c r="I45">
        <f t="shared" si="51"/>
        <v>2010</v>
      </c>
      <c r="J45">
        <f t="shared" si="51"/>
        <v>2010</v>
      </c>
      <c r="K45">
        <f t="shared" si="51"/>
        <v>2010</v>
      </c>
      <c r="L45">
        <f t="shared" si="51"/>
        <v>2010</v>
      </c>
      <c r="M45">
        <f t="shared" si="51"/>
        <v>2010</v>
      </c>
      <c r="N45">
        <f t="shared" si="51"/>
        <v>2010</v>
      </c>
      <c r="O45">
        <v>2009</v>
      </c>
      <c r="P45">
        <f t="shared" si="51"/>
        <v>2010</v>
      </c>
      <c r="Q45">
        <f t="shared" si="51"/>
        <v>2010</v>
      </c>
      <c r="R45">
        <f t="shared" si="51"/>
        <v>2011</v>
      </c>
      <c r="S45">
        <f t="shared" si="51"/>
        <v>2011</v>
      </c>
      <c r="T45">
        <f t="shared" si="51"/>
        <v>2011</v>
      </c>
      <c r="U45">
        <f t="shared" si="51"/>
        <v>2011</v>
      </c>
      <c r="V45">
        <f t="shared" si="51"/>
        <v>2011</v>
      </c>
      <c r="W45">
        <f t="shared" si="51"/>
        <v>2011</v>
      </c>
      <c r="X45">
        <f t="shared" si="51"/>
        <v>2011</v>
      </c>
      <c r="Y45">
        <f t="shared" si="51"/>
        <v>2011</v>
      </c>
      <c r="Z45">
        <f t="shared" si="51"/>
        <v>2011</v>
      </c>
      <c r="AA45">
        <f t="shared" si="51"/>
        <v>2011</v>
      </c>
      <c r="AB45">
        <f t="shared" si="51"/>
        <v>2011</v>
      </c>
      <c r="AC45">
        <f t="shared" si="51"/>
        <v>2011</v>
      </c>
      <c r="AD45">
        <f t="shared" si="51"/>
        <v>2012</v>
      </c>
      <c r="AE45">
        <f t="shared" si="51"/>
        <v>2012</v>
      </c>
      <c r="AF45">
        <f t="shared" si="51"/>
        <v>2012</v>
      </c>
      <c r="AG45">
        <f t="shared" si="51"/>
        <v>2012</v>
      </c>
      <c r="AH45">
        <f t="shared" si="51"/>
        <v>2012</v>
      </c>
      <c r="AI45">
        <f t="shared" si="51"/>
        <v>2012</v>
      </c>
      <c r="AJ45">
        <f t="shared" si="51"/>
        <v>2012</v>
      </c>
      <c r="AK45">
        <f t="shared" si="51"/>
        <v>2012</v>
      </c>
      <c r="AL45">
        <f t="shared" si="51"/>
        <v>2012</v>
      </c>
      <c r="AM45">
        <f t="shared" si="51"/>
        <v>2012</v>
      </c>
      <c r="AN45">
        <f t="shared" si="51"/>
        <v>2012</v>
      </c>
      <c r="AO45">
        <f t="shared" si="51"/>
        <v>2012</v>
      </c>
      <c r="AP45">
        <f t="shared" si="51"/>
        <v>2013</v>
      </c>
      <c r="AQ45">
        <f t="shared" si="51"/>
        <v>2013</v>
      </c>
      <c r="AR45">
        <f t="shared" si="51"/>
        <v>2013</v>
      </c>
      <c r="AS45">
        <f t="shared" si="51"/>
        <v>2013</v>
      </c>
      <c r="AT45">
        <f t="shared" si="51"/>
        <v>2013</v>
      </c>
      <c r="AU45">
        <f t="shared" si="51"/>
        <v>2013</v>
      </c>
      <c r="AV45">
        <f t="shared" si="51"/>
        <v>2013</v>
      </c>
      <c r="AW45">
        <f t="shared" si="51"/>
        <v>2013</v>
      </c>
      <c r="AX45">
        <f t="shared" si="51"/>
        <v>2013</v>
      </c>
      <c r="AY45">
        <f t="shared" si="51"/>
        <v>2013</v>
      </c>
      <c r="AZ45">
        <f t="shared" si="51"/>
        <v>2013</v>
      </c>
      <c r="BA45">
        <f t="shared" si="51"/>
        <v>2013</v>
      </c>
      <c r="BB45">
        <f t="shared" si="51"/>
        <v>2014</v>
      </c>
      <c r="BC45">
        <f t="shared" si="51"/>
        <v>2014</v>
      </c>
      <c r="BD45">
        <f t="shared" si="51"/>
        <v>2014</v>
      </c>
      <c r="BE45">
        <f t="shared" si="51"/>
        <v>2014</v>
      </c>
      <c r="BF45">
        <f t="shared" si="51"/>
        <v>2014</v>
      </c>
      <c r="BG45">
        <f t="shared" si="51"/>
        <v>2014</v>
      </c>
      <c r="BH45">
        <f t="shared" si="51"/>
        <v>2014</v>
      </c>
      <c r="BI45">
        <f t="shared" si="51"/>
        <v>2014</v>
      </c>
      <c r="BJ45">
        <f t="shared" si="51"/>
        <v>2014</v>
      </c>
      <c r="BK45">
        <f t="shared" si="51"/>
        <v>2014</v>
      </c>
      <c r="BL45">
        <f t="shared" si="51"/>
        <v>2014</v>
      </c>
      <c r="BM45">
        <f t="shared" si="51"/>
        <v>2014</v>
      </c>
      <c r="BN45">
        <f t="shared" si="51"/>
        <v>2015</v>
      </c>
      <c r="BO45">
        <f t="shared" si="51"/>
        <v>2015</v>
      </c>
      <c r="BP45">
        <f t="shared" si="51"/>
        <v>2015</v>
      </c>
      <c r="BQ45">
        <f t="shared" ref="BQ45:EB45" si="52">YEAR(BQ1)</f>
        <v>2015</v>
      </c>
      <c r="BR45">
        <f t="shared" si="52"/>
        <v>2015</v>
      </c>
      <c r="BS45">
        <f t="shared" si="52"/>
        <v>2015</v>
      </c>
      <c r="BT45">
        <f t="shared" si="52"/>
        <v>2015</v>
      </c>
      <c r="BU45">
        <f t="shared" si="52"/>
        <v>2015</v>
      </c>
      <c r="BV45">
        <f t="shared" si="52"/>
        <v>2015</v>
      </c>
      <c r="BW45">
        <f t="shared" si="52"/>
        <v>2015</v>
      </c>
      <c r="BX45">
        <f t="shared" si="52"/>
        <v>2015</v>
      </c>
      <c r="BY45">
        <f t="shared" si="52"/>
        <v>2015</v>
      </c>
      <c r="BZ45">
        <f t="shared" si="52"/>
        <v>2016</v>
      </c>
      <c r="CA45">
        <f t="shared" si="52"/>
        <v>2016</v>
      </c>
      <c r="CB45">
        <f t="shared" si="52"/>
        <v>2016</v>
      </c>
      <c r="CC45">
        <f t="shared" si="52"/>
        <v>2016</v>
      </c>
      <c r="CD45">
        <f t="shared" si="52"/>
        <v>2016</v>
      </c>
      <c r="CE45">
        <f t="shared" si="52"/>
        <v>2016</v>
      </c>
      <c r="CF45">
        <f t="shared" si="52"/>
        <v>2016</v>
      </c>
      <c r="CG45">
        <f t="shared" si="52"/>
        <v>2016</v>
      </c>
      <c r="CH45">
        <f t="shared" si="52"/>
        <v>2016</v>
      </c>
      <c r="CI45">
        <f t="shared" si="52"/>
        <v>2016</v>
      </c>
      <c r="CJ45">
        <f t="shared" si="52"/>
        <v>2016</v>
      </c>
      <c r="CK45">
        <f t="shared" si="52"/>
        <v>2016</v>
      </c>
      <c r="CL45">
        <f t="shared" si="52"/>
        <v>2017</v>
      </c>
      <c r="CM45">
        <f t="shared" si="52"/>
        <v>2017</v>
      </c>
      <c r="CN45">
        <f t="shared" si="52"/>
        <v>2017</v>
      </c>
      <c r="CO45">
        <f t="shared" si="52"/>
        <v>2017</v>
      </c>
      <c r="CP45">
        <f t="shared" si="52"/>
        <v>2017</v>
      </c>
      <c r="CQ45">
        <f t="shared" si="52"/>
        <v>2017</v>
      </c>
      <c r="CR45">
        <f t="shared" si="52"/>
        <v>2017</v>
      </c>
      <c r="CS45">
        <f t="shared" si="52"/>
        <v>2017</v>
      </c>
      <c r="CT45">
        <f t="shared" si="52"/>
        <v>2017</v>
      </c>
      <c r="CU45">
        <f t="shared" si="52"/>
        <v>2017</v>
      </c>
      <c r="CV45">
        <f t="shared" si="52"/>
        <v>2017</v>
      </c>
      <c r="CW45">
        <f t="shared" si="52"/>
        <v>2017</v>
      </c>
      <c r="CX45">
        <f t="shared" si="52"/>
        <v>2018</v>
      </c>
      <c r="CY45">
        <f t="shared" si="52"/>
        <v>2018</v>
      </c>
      <c r="CZ45">
        <f t="shared" si="52"/>
        <v>2018</v>
      </c>
      <c r="DA45">
        <f t="shared" si="52"/>
        <v>2018</v>
      </c>
      <c r="DB45">
        <f t="shared" si="52"/>
        <v>2018</v>
      </c>
      <c r="DC45">
        <f t="shared" si="52"/>
        <v>2018</v>
      </c>
      <c r="DD45">
        <f t="shared" si="52"/>
        <v>2018</v>
      </c>
      <c r="DE45">
        <f t="shared" si="52"/>
        <v>2018</v>
      </c>
      <c r="DF45">
        <f t="shared" si="52"/>
        <v>2018</v>
      </c>
      <c r="DG45">
        <f t="shared" si="52"/>
        <v>2018</v>
      </c>
      <c r="DH45">
        <f t="shared" si="52"/>
        <v>2018</v>
      </c>
      <c r="DI45">
        <f t="shared" si="52"/>
        <v>2018</v>
      </c>
      <c r="DJ45">
        <f t="shared" si="52"/>
        <v>2019</v>
      </c>
      <c r="DK45">
        <f t="shared" si="52"/>
        <v>2019</v>
      </c>
      <c r="DL45">
        <f t="shared" si="52"/>
        <v>2019</v>
      </c>
      <c r="DM45">
        <f t="shared" si="52"/>
        <v>2019</v>
      </c>
      <c r="DN45">
        <f t="shared" si="52"/>
        <v>2019</v>
      </c>
      <c r="DO45">
        <f t="shared" si="52"/>
        <v>2019</v>
      </c>
      <c r="DP45">
        <f t="shared" si="52"/>
        <v>2019</v>
      </c>
      <c r="DQ45">
        <f t="shared" si="52"/>
        <v>2019</v>
      </c>
      <c r="DR45">
        <f t="shared" si="52"/>
        <v>2019</v>
      </c>
      <c r="DS45">
        <f t="shared" si="52"/>
        <v>2019</v>
      </c>
      <c r="DT45">
        <f t="shared" si="52"/>
        <v>2019</v>
      </c>
      <c r="DU45">
        <f t="shared" si="52"/>
        <v>2019</v>
      </c>
      <c r="DV45">
        <f t="shared" si="52"/>
        <v>2020</v>
      </c>
      <c r="DW45">
        <f t="shared" si="52"/>
        <v>2020</v>
      </c>
      <c r="DX45">
        <f t="shared" si="52"/>
        <v>2020</v>
      </c>
      <c r="DY45">
        <f t="shared" si="52"/>
        <v>2020</v>
      </c>
      <c r="DZ45">
        <f t="shared" si="52"/>
        <v>2020</v>
      </c>
      <c r="EA45">
        <f t="shared" si="52"/>
        <v>2020</v>
      </c>
      <c r="EB45">
        <f t="shared" si="52"/>
        <v>2020</v>
      </c>
      <c r="EC45">
        <f t="shared" ref="EC45:FK45" si="53">YEAR(EC1)</f>
        <v>2020</v>
      </c>
      <c r="ED45">
        <f t="shared" si="53"/>
        <v>2020</v>
      </c>
      <c r="EE45">
        <f t="shared" si="53"/>
        <v>2020</v>
      </c>
      <c r="EF45">
        <f t="shared" si="53"/>
        <v>2020</v>
      </c>
      <c r="EG45">
        <f t="shared" si="53"/>
        <v>2020</v>
      </c>
      <c r="EH45">
        <f t="shared" si="53"/>
        <v>2021</v>
      </c>
      <c r="EI45">
        <f t="shared" si="53"/>
        <v>2021</v>
      </c>
      <c r="EJ45">
        <f t="shared" si="53"/>
        <v>2021</v>
      </c>
      <c r="EK45">
        <f t="shared" si="53"/>
        <v>2021</v>
      </c>
      <c r="EL45">
        <f t="shared" si="53"/>
        <v>2021</v>
      </c>
      <c r="EM45">
        <f t="shared" si="53"/>
        <v>2021</v>
      </c>
      <c r="EN45">
        <f t="shared" si="53"/>
        <v>2021</v>
      </c>
      <c r="EO45">
        <f t="shared" si="53"/>
        <v>2021</v>
      </c>
      <c r="EP45">
        <f t="shared" si="53"/>
        <v>2021</v>
      </c>
      <c r="EQ45">
        <f t="shared" si="53"/>
        <v>2021</v>
      </c>
      <c r="ER45">
        <f t="shared" si="53"/>
        <v>2021</v>
      </c>
      <c r="ES45">
        <f t="shared" si="53"/>
        <v>2021</v>
      </c>
      <c r="ET45">
        <f t="shared" si="53"/>
        <v>2022</v>
      </c>
      <c r="EU45">
        <f t="shared" si="53"/>
        <v>2022</v>
      </c>
      <c r="EV45">
        <f t="shared" si="53"/>
        <v>2022</v>
      </c>
      <c r="EW45">
        <f t="shared" si="53"/>
        <v>2022</v>
      </c>
      <c r="EX45">
        <f t="shared" si="53"/>
        <v>2022</v>
      </c>
      <c r="EY45">
        <f t="shared" si="53"/>
        <v>2022</v>
      </c>
      <c r="EZ45">
        <f t="shared" si="53"/>
        <v>2022</v>
      </c>
      <c r="FA45">
        <f t="shared" si="53"/>
        <v>2022</v>
      </c>
      <c r="FB45">
        <f t="shared" si="53"/>
        <v>2022</v>
      </c>
      <c r="FC45">
        <f t="shared" si="53"/>
        <v>2022</v>
      </c>
      <c r="FD45">
        <f t="shared" si="53"/>
        <v>2022</v>
      </c>
      <c r="FE45">
        <f t="shared" si="53"/>
        <v>2022</v>
      </c>
      <c r="FF45">
        <f t="shared" si="53"/>
        <v>2023</v>
      </c>
      <c r="FG45">
        <f t="shared" si="53"/>
        <v>2023</v>
      </c>
      <c r="FH45">
        <f t="shared" si="53"/>
        <v>2023</v>
      </c>
      <c r="FI45">
        <f t="shared" si="53"/>
        <v>2023</v>
      </c>
      <c r="FJ45">
        <f t="shared" si="53"/>
        <v>2023</v>
      </c>
      <c r="FK45">
        <f t="shared" si="53"/>
        <v>2023</v>
      </c>
      <c r="FL45">
        <f t="shared" ref="FL45:HW45" si="54">YEAR(FL1)</f>
        <v>2023</v>
      </c>
      <c r="FM45">
        <f t="shared" si="54"/>
        <v>2023</v>
      </c>
      <c r="FN45">
        <f t="shared" si="54"/>
        <v>2023</v>
      </c>
      <c r="FO45">
        <f t="shared" si="54"/>
        <v>2023</v>
      </c>
      <c r="FP45">
        <f t="shared" si="54"/>
        <v>2023</v>
      </c>
      <c r="FQ45">
        <f t="shared" si="54"/>
        <v>2023</v>
      </c>
      <c r="FR45">
        <f t="shared" si="54"/>
        <v>2024</v>
      </c>
      <c r="FS45">
        <f t="shared" si="54"/>
        <v>2024</v>
      </c>
      <c r="FT45">
        <f t="shared" si="54"/>
        <v>2024</v>
      </c>
      <c r="FU45">
        <f t="shared" si="54"/>
        <v>2024</v>
      </c>
      <c r="FV45">
        <f t="shared" si="54"/>
        <v>2024</v>
      </c>
      <c r="FW45">
        <f t="shared" si="54"/>
        <v>2024</v>
      </c>
      <c r="FX45">
        <f t="shared" si="54"/>
        <v>2024</v>
      </c>
      <c r="FY45">
        <f t="shared" si="54"/>
        <v>2024</v>
      </c>
      <c r="FZ45">
        <f t="shared" si="54"/>
        <v>2024</v>
      </c>
      <c r="GA45">
        <f t="shared" si="54"/>
        <v>2024</v>
      </c>
      <c r="GB45">
        <f t="shared" si="54"/>
        <v>2024</v>
      </c>
      <c r="GC45">
        <f t="shared" si="54"/>
        <v>2024</v>
      </c>
      <c r="GD45">
        <f t="shared" si="54"/>
        <v>2025</v>
      </c>
      <c r="GE45">
        <f t="shared" si="54"/>
        <v>2025</v>
      </c>
      <c r="GF45">
        <f t="shared" si="54"/>
        <v>2025</v>
      </c>
      <c r="GG45">
        <f t="shared" si="54"/>
        <v>2025</v>
      </c>
      <c r="GH45">
        <f t="shared" si="54"/>
        <v>2025</v>
      </c>
      <c r="GI45">
        <f t="shared" si="54"/>
        <v>2025</v>
      </c>
      <c r="GJ45">
        <f t="shared" si="54"/>
        <v>2025</v>
      </c>
      <c r="GK45">
        <f t="shared" si="54"/>
        <v>2025</v>
      </c>
      <c r="GL45">
        <f t="shared" si="54"/>
        <v>2025</v>
      </c>
      <c r="GM45">
        <f t="shared" si="54"/>
        <v>2025</v>
      </c>
      <c r="GN45">
        <f t="shared" si="54"/>
        <v>2025</v>
      </c>
      <c r="GO45">
        <f t="shared" si="54"/>
        <v>2025</v>
      </c>
      <c r="GP45">
        <f t="shared" si="54"/>
        <v>2026</v>
      </c>
      <c r="GQ45">
        <f t="shared" si="54"/>
        <v>2026</v>
      </c>
      <c r="GR45">
        <f t="shared" si="54"/>
        <v>2026</v>
      </c>
      <c r="GS45">
        <f t="shared" si="54"/>
        <v>2026</v>
      </c>
      <c r="GT45">
        <f t="shared" si="54"/>
        <v>2026</v>
      </c>
      <c r="GU45">
        <f t="shared" si="54"/>
        <v>2026</v>
      </c>
      <c r="GV45">
        <f t="shared" si="54"/>
        <v>2026</v>
      </c>
      <c r="GW45">
        <f t="shared" si="54"/>
        <v>2026</v>
      </c>
      <c r="GX45">
        <f t="shared" si="54"/>
        <v>2026</v>
      </c>
      <c r="GY45">
        <f t="shared" si="54"/>
        <v>2026</v>
      </c>
      <c r="GZ45">
        <f t="shared" si="54"/>
        <v>2026</v>
      </c>
      <c r="HA45">
        <f t="shared" si="54"/>
        <v>2026</v>
      </c>
      <c r="HB45">
        <f t="shared" si="54"/>
        <v>2027</v>
      </c>
      <c r="HC45">
        <f t="shared" si="54"/>
        <v>2027</v>
      </c>
      <c r="HD45">
        <f t="shared" si="54"/>
        <v>2027</v>
      </c>
      <c r="HE45">
        <f t="shared" si="54"/>
        <v>2027</v>
      </c>
      <c r="HF45">
        <f t="shared" si="54"/>
        <v>2027</v>
      </c>
      <c r="HG45">
        <f t="shared" si="54"/>
        <v>2027</v>
      </c>
      <c r="HH45">
        <f t="shared" si="54"/>
        <v>2027</v>
      </c>
      <c r="HI45">
        <f t="shared" si="54"/>
        <v>2027</v>
      </c>
      <c r="HJ45">
        <f t="shared" si="54"/>
        <v>2027</v>
      </c>
      <c r="HK45">
        <f t="shared" si="54"/>
        <v>2027</v>
      </c>
      <c r="HL45">
        <f t="shared" si="54"/>
        <v>2027</v>
      </c>
      <c r="HM45">
        <f t="shared" si="54"/>
        <v>2027</v>
      </c>
      <c r="HN45">
        <f t="shared" si="54"/>
        <v>2028</v>
      </c>
      <c r="HO45">
        <f t="shared" si="54"/>
        <v>2028</v>
      </c>
      <c r="HP45">
        <f t="shared" si="54"/>
        <v>2028</v>
      </c>
      <c r="HQ45">
        <f t="shared" si="54"/>
        <v>2028</v>
      </c>
      <c r="HR45">
        <f t="shared" si="54"/>
        <v>2028</v>
      </c>
      <c r="HS45">
        <f t="shared" si="54"/>
        <v>2028</v>
      </c>
      <c r="HT45">
        <f t="shared" si="54"/>
        <v>2028</v>
      </c>
      <c r="HU45">
        <f t="shared" si="54"/>
        <v>2028</v>
      </c>
      <c r="HV45">
        <f t="shared" si="54"/>
        <v>2028</v>
      </c>
      <c r="HW45">
        <f t="shared" si="54"/>
        <v>2028</v>
      </c>
    </row>
    <row r="46" spans="2:252" outlineLevel="1" x14ac:dyDescent="0.2">
      <c r="B46" s="1"/>
      <c r="D46">
        <f>MONTH(D1)</f>
        <v>11</v>
      </c>
      <c r="E46">
        <f t="shared" ref="E46:BP46" si="55">MONTH(E1)</f>
        <v>12</v>
      </c>
      <c r="F46">
        <f t="shared" si="55"/>
        <v>1</v>
      </c>
      <c r="G46">
        <f t="shared" si="55"/>
        <v>2</v>
      </c>
      <c r="H46">
        <f t="shared" si="55"/>
        <v>3</v>
      </c>
      <c r="I46">
        <f t="shared" si="55"/>
        <v>4</v>
      </c>
      <c r="J46">
        <f t="shared" si="55"/>
        <v>5</v>
      </c>
      <c r="K46">
        <f t="shared" si="55"/>
        <v>6</v>
      </c>
      <c r="L46">
        <f t="shared" si="55"/>
        <v>7</v>
      </c>
      <c r="M46">
        <f t="shared" si="55"/>
        <v>8</v>
      </c>
      <c r="N46">
        <f t="shared" si="55"/>
        <v>9</v>
      </c>
      <c r="O46">
        <f t="shared" si="55"/>
        <v>10</v>
      </c>
      <c r="P46">
        <f t="shared" si="55"/>
        <v>11</v>
      </c>
      <c r="Q46">
        <f t="shared" si="55"/>
        <v>12</v>
      </c>
      <c r="R46">
        <f t="shared" si="55"/>
        <v>1</v>
      </c>
      <c r="S46">
        <f t="shared" si="55"/>
        <v>2</v>
      </c>
      <c r="T46">
        <f t="shared" si="55"/>
        <v>3</v>
      </c>
      <c r="U46">
        <f t="shared" si="55"/>
        <v>4</v>
      </c>
      <c r="V46">
        <f t="shared" si="55"/>
        <v>5</v>
      </c>
      <c r="W46">
        <f t="shared" si="55"/>
        <v>6</v>
      </c>
      <c r="X46">
        <f t="shared" si="55"/>
        <v>7</v>
      </c>
      <c r="Y46">
        <f t="shared" si="55"/>
        <v>8</v>
      </c>
      <c r="Z46">
        <f t="shared" si="55"/>
        <v>9</v>
      </c>
      <c r="AA46">
        <f t="shared" si="55"/>
        <v>10</v>
      </c>
      <c r="AB46">
        <f t="shared" si="55"/>
        <v>11</v>
      </c>
      <c r="AC46">
        <f t="shared" si="55"/>
        <v>12</v>
      </c>
      <c r="AD46">
        <f t="shared" si="55"/>
        <v>1</v>
      </c>
      <c r="AE46">
        <f t="shared" si="55"/>
        <v>2</v>
      </c>
      <c r="AF46">
        <f t="shared" si="55"/>
        <v>3</v>
      </c>
      <c r="AG46">
        <f t="shared" si="55"/>
        <v>4</v>
      </c>
      <c r="AH46">
        <f t="shared" si="55"/>
        <v>5</v>
      </c>
      <c r="AI46">
        <f t="shared" si="55"/>
        <v>6</v>
      </c>
      <c r="AJ46">
        <f t="shared" si="55"/>
        <v>7</v>
      </c>
      <c r="AK46">
        <f t="shared" si="55"/>
        <v>8</v>
      </c>
      <c r="AL46">
        <f t="shared" si="55"/>
        <v>9</v>
      </c>
      <c r="AM46">
        <f t="shared" si="55"/>
        <v>10</v>
      </c>
      <c r="AN46">
        <f t="shared" si="55"/>
        <v>11</v>
      </c>
      <c r="AO46">
        <f t="shared" si="55"/>
        <v>12</v>
      </c>
      <c r="AP46">
        <f t="shared" si="55"/>
        <v>1</v>
      </c>
      <c r="AQ46">
        <f t="shared" si="55"/>
        <v>2</v>
      </c>
      <c r="AR46">
        <f t="shared" si="55"/>
        <v>3</v>
      </c>
      <c r="AS46">
        <f t="shared" si="55"/>
        <v>4</v>
      </c>
      <c r="AT46">
        <f t="shared" si="55"/>
        <v>5</v>
      </c>
      <c r="AU46">
        <f t="shared" si="55"/>
        <v>6</v>
      </c>
      <c r="AV46">
        <f t="shared" si="55"/>
        <v>7</v>
      </c>
      <c r="AW46">
        <f t="shared" si="55"/>
        <v>8</v>
      </c>
      <c r="AX46">
        <f t="shared" si="55"/>
        <v>9</v>
      </c>
      <c r="AY46">
        <f t="shared" si="55"/>
        <v>10</v>
      </c>
      <c r="AZ46">
        <f t="shared" si="55"/>
        <v>11</v>
      </c>
      <c r="BA46">
        <f t="shared" si="55"/>
        <v>12</v>
      </c>
      <c r="BB46">
        <f t="shared" si="55"/>
        <v>1</v>
      </c>
      <c r="BC46">
        <f t="shared" si="55"/>
        <v>2</v>
      </c>
      <c r="BD46">
        <f t="shared" si="55"/>
        <v>3</v>
      </c>
      <c r="BE46">
        <f t="shared" si="55"/>
        <v>4</v>
      </c>
      <c r="BF46">
        <f t="shared" si="55"/>
        <v>5</v>
      </c>
      <c r="BG46">
        <f t="shared" si="55"/>
        <v>6</v>
      </c>
      <c r="BH46">
        <f t="shared" si="55"/>
        <v>7</v>
      </c>
      <c r="BI46">
        <f t="shared" si="55"/>
        <v>8</v>
      </c>
      <c r="BJ46">
        <f t="shared" si="55"/>
        <v>9</v>
      </c>
      <c r="BK46">
        <f t="shared" si="55"/>
        <v>10</v>
      </c>
      <c r="BL46">
        <f t="shared" si="55"/>
        <v>11</v>
      </c>
      <c r="BM46">
        <f t="shared" si="55"/>
        <v>12</v>
      </c>
      <c r="BN46">
        <f t="shared" si="55"/>
        <v>1</v>
      </c>
      <c r="BO46">
        <f t="shared" si="55"/>
        <v>2</v>
      </c>
      <c r="BP46">
        <f t="shared" si="55"/>
        <v>3</v>
      </c>
      <c r="BQ46">
        <f t="shared" ref="BQ46:EB46" si="56">MONTH(BQ1)</f>
        <v>4</v>
      </c>
      <c r="BR46">
        <f t="shared" si="56"/>
        <v>5</v>
      </c>
      <c r="BS46">
        <f t="shared" si="56"/>
        <v>6</v>
      </c>
      <c r="BT46">
        <f t="shared" si="56"/>
        <v>7</v>
      </c>
      <c r="BU46">
        <f t="shared" si="56"/>
        <v>8</v>
      </c>
      <c r="BV46">
        <f t="shared" si="56"/>
        <v>9</v>
      </c>
      <c r="BW46">
        <f t="shared" si="56"/>
        <v>10</v>
      </c>
      <c r="BX46">
        <f t="shared" si="56"/>
        <v>11</v>
      </c>
      <c r="BY46">
        <f t="shared" si="56"/>
        <v>12</v>
      </c>
      <c r="BZ46">
        <f t="shared" si="56"/>
        <v>1</v>
      </c>
      <c r="CA46">
        <f t="shared" si="56"/>
        <v>2</v>
      </c>
      <c r="CB46">
        <f t="shared" si="56"/>
        <v>3</v>
      </c>
      <c r="CC46">
        <f t="shared" si="56"/>
        <v>4</v>
      </c>
      <c r="CD46">
        <f t="shared" si="56"/>
        <v>5</v>
      </c>
      <c r="CE46">
        <f t="shared" si="56"/>
        <v>6</v>
      </c>
      <c r="CF46">
        <f t="shared" si="56"/>
        <v>7</v>
      </c>
      <c r="CG46">
        <f t="shared" si="56"/>
        <v>8</v>
      </c>
      <c r="CH46">
        <f t="shared" si="56"/>
        <v>9</v>
      </c>
      <c r="CI46">
        <f t="shared" si="56"/>
        <v>10</v>
      </c>
      <c r="CJ46">
        <f t="shared" si="56"/>
        <v>11</v>
      </c>
      <c r="CK46">
        <f t="shared" si="56"/>
        <v>12</v>
      </c>
      <c r="CL46">
        <f t="shared" si="56"/>
        <v>1</v>
      </c>
      <c r="CM46">
        <f t="shared" si="56"/>
        <v>2</v>
      </c>
      <c r="CN46">
        <f t="shared" si="56"/>
        <v>3</v>
      </c>
      <c r="CO46">
        <f t="shared" si="56"/>
        <v>4</v>
      </c>
      <c r="CP46">
        <f t="shared" si="56"/>
        <v>5</v>
      </c>
      <c r="CQ46">
        <f t="shared" si="56"/>
        <v>6</v>
      </c>
      <c r="CR46">
        <f t="shared" si="56"/>
        <v>7</v>
      </c>
      <c r="CS46">
        <f t="shared" si="56"/>
        <v>8</v>
      </c>
      <c r="CT46">
        <f t="shared" si="56"/>
        <v>9</v>
      </c>
      <c r="CU46">
        <f t="shared" si="56"/>
        <v>10</v>
      </c>
      <c r="CV46">
        <f t="shared" si="56"/>
        <v>11</v>
      </c>
      <c r="CW46">
        <f t="shared" si="56"/>
        <v>12</v>
      </c>
      <c r="CX46">
        <f t="shared" si="56"/>
        <v>1</v>
      </c>
      <c r="CY46">
        <f t="shared" si="56"/>
        <v>2</v>
      </c>
      <c r="CZ46">
        <f t="shared" si="56"/>
        <v>3</v>
      </c>
      <c r="DA46">
        <f t="shared" si="56"/>
        <v>4</v>
      </c>
      <c r="DB46">
        <f t="shared" si="56"/>
        <v>5</v>
      </c>
      <c r="DC46">
        <f t="shared" si="56"/>
        <v>6</v>
      </c>
      <c r="DD46">
        <f t="shared" si="56"/>
        <v>7</v>
      </c>
      <c r="DE46">
        <f t="shared" si="56"/>
        <v>8</v>
      </c>
      <c r="DF46">
        <f t="shared" si="56"/>
        <v>9</v>
      </c>
      <c r="DG46">
        <f t="shared" si="56"/>
        <v>10</v>
      </c>
      <c r="DH46">
        <f t="shared" si="56"/>
        <v>11</v>
      </c>
      <c r="DI46">
        <f t="shared" si="56"/>
        <v>12</v>
      </c>
      <c r="DJ46">
        <f t="shared" si="56"/>
        <v>1</v>
      </c>
      <c r="DK46">
        <f t="shared" si="56"/>
        <v>2</v>
      </c>
      <c r="DL46">
        <f t="shared" si="56"/>
        <v>3</v>
      </c>
      <c r="DM46">
        <f t="shared" si="56"/>
        <v>4</v>
      </c>
      <c r="DN46">
        <f t="shared" si="56"/>
        <v>5</v>
      </c>
      <c r="DO46">
        <f t="shared" si="56"/>
        <v>6</v>
      </c>
      <c r="DP46">
        <f t="shared" si="56"/>
        <v>7</v>
      </c>
      <c r="DQ46">
        <f t="shared" si="56"/>
        <v>8</v>
      </c>
      <c r="DR46">
        <f t="shared" si="56"/>
        <v>9</v>
      </c>
      <c r="DS46">
        <f t="shared" si="56"/>
        <v>10</v>
      </c>
      <c r="DT46">
        <f t="shared" si="56"/>
        <v>11</v>
      </c>
      <c r="DU46">
        <f t="shared" si="56"/>
        <v>12</v>
      </c>
      <c r="DV46">
        <f t="shared" si="56"/>
        <v>1</v>
      </c>
      <c r="DW46">
        <f t="shared" si="56"/>
        <v>2</v>
      </c>
      <c r="DX46">
        <f t="shared" si="56"/>
        <v>3</v>
      </c>
      <c r="DY46">
        <f t="shared" si="56"/>
        <v>4</v>
      </c>
      <c r="DZ46">
        <f t="shared" si="56"/>
        <v>5</v>
      </c>
      <c r="EA46">
        <f t="shared" si="56"/>
        <v>6</v>
      </c>
      <c r="EB46">
        <f t="shared" si="56"/>
        <v>7</v>
      </c>
      <c r="EC46">
        <f t="shared" ref="EC46:FK46" si="57">MONTH(EC1)</f>
        <v>8</v>
      </c>
      <c r="ED46">
        <f t="shared" si="57"/>
        <v>9</v>
      </c>
      <c r="EE46">
        <f t="shared" si="57"/>
        <v>10</v>
      </c>
      <c r="EF46">
        <f t="shared" si="57"/>
        <v>11</v>
      </c>
      <c r="EG46">
        <f t="shared" si="57"/>
        <v>12</v>
      </c>
      <c r="EH46">
        <f t="shared" si="57"/>
        <v>1</v>
      </c>
      <c r="EI46">
        <f t="shared" si="57"/>
        <v>2</v>
      </c>
      <c r="EJ46">
        <f t="shared" si="57"/>
        <v>3</v>
      </c>
      <c r="EK46">
        <f t="shared" si="57"/>
        <v>4</v>
      </c>
      <c r="EL46">
        <f t="shared" si="57"/>
        <v>5</v>
      </c>
      <c r="EM46">
        <f t="shared" si="57"/>
        <v>6</v>
      </c>
      <c r="EN46">
        <f t="shared" si="57"/>
        <v>7</v>
      </c>
      <c r="EO46">
        <f t="shared" si="57"/>
        <v>8</v>
      </c>
      <c r="EP46">
        <f t="shared" si="57"/>
        <v>9</v>
      </c>
      <c r="EQ46">
        <f t="shared" si="57"/>
        <v>10</v>
      </c>
      <c r="ER46">
        <f t="shared" si="57"/>
        <v>11</v>
      </c>
      <c r="ES46">
        <f t="shared" si="57"/>
        <v>12</v>
      </c>
      <c r="ET46">
        <f t="shared" si="57"/>
        <v>1</v>
      </c>
      <c r="EU46">
        <f t="shared" si="57"/>
        <v>2</v>
      </c>
      <c r="EV46">
        <f t="shared" si="57"/>
        <v>3</v>
      </c>
      <c r="EW46">
        <f t="shared" si="57"/>
        <v>4</v>
      </c>
      <c r="EX46">
        <f t="shared" si="57"/>
        <v>5</v>
      </c>
      <c r="EY46">
        <f t="shared" si="57"/>
        <v>6</v>
      </c>
      <c r="EZ46">
        <f t="shared" si="57"/>
        <v>7</v>
      </c>
      <c r="FA46">
        <f t="shared" si="57"/>
        <v>8</v>
      </c>
      <c r="FB46">
        <f t="shared" si="57"/>
        <v>9</v>
      </c>
      <c r="FC46">
        <f t="shared" si="57"/>
        <v>10</v>
      </c>
      <c r="FD46">
        <f t="shared" si="57"/>
        <v>11</v>
      </c>
      <c r="FE46">
        <f t="shared" si="57"/>
        <v>12</v>
      </c>
      <c r="FF46">
        <f t="shared" si="57"/>
        <v>1</v>
      </c>
      <c r="FG46">
        <f t="shared" si="57"/>
        <v>2</v>
      </c>
      <c r="FH46">
        <f t="shared" si="57"/>
        <v>3</v>
      </c>
      <c r="FI46">
        <f t="shared" si="57"/>
        <v>4</v>
      </c>
      <c r="FJ46">
        <f t="shared" si="57"/>
        <v>5</v>
      </c>
      <c r="FK46">
        <f t="shared" si="57"/>
        <v>6</v>
      </c>
      <c r="FL46">
        <f t="shared" ref="FL46:HW46" si="58">MONTH(FL1)</f>
        <v>7</v>
      </c>
      <c r="FM46">
        <f t="shared" si="58"/>
        <v>8</v>
      </c>
      <c r="FN46">
        <f t="shared" si="58"/>
        <v>9</v>
      </c>
      <c r="FO46">
        <f t="shared" si="58"/>
        <v>10</v>
      </c>
      <c r="FP46">
        <f t="shared" si="58"/>
        <v>11</v>
      </c>
      <c r="FQ46">
        <f t="shared" si="58"/>
        <v>12</v>
      </c>
      <c r="FR46">
        <f t="shared" si="58"/>
        <v>1</v>
      </c>
      <c r="FS46">
        <f t="shared" si="58"/>
        <v>2</v>
      </c>
      <c r="FT46">
        <f t="shared" si="58"/>
        <v>3</v>
      </c>
      <c r="FU46">
        <f t="shared" si="58"/>
        <v>4</v>
      </c>
      <c r="FV46">
        <f t="shared" si="58"/>
        <v>5</v>
      </c>
      <c r="FW46">
        <f t="shared" si="58"/>
        <v>6</v>
      </c>
      <c r="FX46">
        <f t="shared" si="58"/>
        <v>7</v>
      </c>
      <c r="FY46">
        <f t="shared" si="58"/>
        <v>8</v>
      </c>
      <c r="FZ46">
        <f t="shared" si="58"/>
        <v>9</v>
      </c>
      <c r="GA46">
        <f t="shared" si="58"/>
        <v>10</v>
      </c>
      <c r="GB46">
        <f t="shared" si="58"/>
        <v>11</v>
      </c>
      <c r="GC46">
        <f t="shared" si="58"/>
        <v>12</v>
      </c>
      <c r="GD46">
        <f t="shared" si="58"/>
        <v>1</v>
      </c>
      <c r="GE46">
        <f t="shared" si="58"/>
        <v>2</v>
      </c>
      <c r="GF46">
        <f t="shared" si="58"/>
        <v>3</v>
      </c>
      <c r="GG46">
        <f t="shared" si="58"/>
        <v>4</v>
      </c>
      <c r="GH46">
        <f t="shared" si="58"/>
        <v>5</v>
      </c>
      <c r="GI46">
        <f t="shared" si="58"/>
        <v>6</v>
      </c>
      <c r="GJ46">
        <f t="shared" si="58"/>
        <v>7</v>
      </c>
      <c r="GK46">
        <f t="shared" si="58"/>
        <v>8</v>
      </c>
      <c r="GL46">
        <f t="shared" si="58"/>
        <v>9</v>
      </c>
      <c r="GM46">
        <f t="shared" si="58"/>
        <v>10</v>
      </c>
      <c r="GN46">
        <f t="shared" si="58"/>
        <v>11</v>
      </c>
      <c r="GO46">
        <f t="shared" si="58"/>
        <v>12</v>
      </c>
      <c r="GP46">
        <f t="shared" si="58"/>
        <v>1</v>
      </c>
      <c r="GQ46">
        <f t="shared" si="58"/>
        <v>2</v>
      </c>
      <c r="GR46">
        <f t="shared" si="58"/>
        <v>3</v>
      </c>
      <c r="GS46">
        <f t="shared" si="58"/>
        <v>4</v>
      </c>
      <c r="GT46">
        <f t="shared" si="58"/>
        <v>5</v>
      </c>
      <c r="GU46">
        <f t="shared" si="58"/>
        <v>6</v>
      </c>
      <c r="GV46">
        <f t="shared" si="58"/>
        <v>7</v>
      </c>
      <c r="GW46">
        <f t="shared" si="58"/>
        <v>8</v>
      </c>
      <c r="GX46">
        <f t="shared" si="58"/>
        <v>9</v>
      </c>
      <c r="GY46">
        <f t="shared" si="58"/>
        <v>10</v>
      </c>
      <c r="GZ46">
        <f t="shared" si="58"/>
        <v>11</v>
      </c>
      <c r="HA46">
        <f t="shared" si="58"/>
        <v>12</v>
      </c>
      <c r="HB46">
        <f t="shared" si="58"/>
        <v>1</v>
      </c>
      <c r="HC46">
        <f t="shared" si="58"/>
        <v>2</v>
      </c>
      <c r="HD46">
        <f t="shared" si="58"/>
        <v>3</v>
      </c>
      <c r="HE46">
        <f t="shared" si="58"/>
        <v>4</v>
      </c>
      <c r="HF46">
        <f t="shared" si="58"/>
        <v>5</v>
      </c>
      <c r="HG46">
        <f t="shared" si="58"/>
        <v>6</v>
      </c>
      <c r="HH46">
        <f t="shared" si="58"/>
        <v>7</v>
      </c>
      <c r="HI46">
        <f t="shared" si="58"/>
        <v>8</v>
      </c>
      <c r="HJ46">
        <f t="shared" si="58"/>
        <v>9</v>
      </c>
      <c r="HK46">
        <f t="shared" si="58"/>
        <v>10</v>
      </c>
      <c r="HL46">
        <f t="shared" si="58"/>
        <v>11</v>
      </c>
      <c r="HM46">
        <f t="shared" si="58"/>
        <v>12</v>
      </c>
      <c r="HN46">
        <f t="shared" si="58"/>
        <v>1</v>
      </c>
      <c r="HO46">
        <f t="shared" si="58"/>
        <v>2</v>
      </c>
      <c r="HP46">
        <f t="shared" si="58"/>
        <v>3</v>
      </c>
      <c r="HQ46">
        <f t="shared" si="58"/>
        <v>4</v>
      </c>
      <c r="HR46">
        <f t="shared" si="58"/>
        <v>5</v>
      </c>
      <c r="HS46">
        <f t="shared" si="58"/>
        <v>6</v>
      </c>
      <c r="HT46">
        <f t="shared" si="58"/>
        <v>7</v>
      </c>
      <c r="HU46">
        <f t="shared" si="58"/>
        <v>8</v>
      </c>
      <c r="HV46">
        <f t="shared" si="58"/>
        <v>9</v>
      </c>
      <c r="HW46">
        <f t="shared" si="58"/>
        <v>10</v>
      </c>
    </row>
    <row r="47" spans="2:252" outlineLevel="1" x14ac:dyDescent="0.2">
      <c r="B47" s="1"/>
      <c r="D47" s="8" t="str">
        <f>D45&amp;D46</f>
        <v>200911</v>
      </c>
      <c r="E47" s="8" t="str">
        <f t="shared" ref="E47:BP47" si="59">E45&amp;E46</f>
        <v>200912</v>
      </c>
      <c r="F47" s="8" t="str">
        <f t="shared" si="59"/>
        <v>20101</v>
      </c>
      <c r="G47" s="8" t="str">
        <f t="shared" si="59"/>
        <v>20102</v>
      </c>
      <c r="H47" s="8" t="str">
        <f t="shared" si="59"/>
        <v>20103</v>
      </c>
      <c r="I47" s="8" t="str">
        <f t="shared" si="59"/>
        <v>20104</v>
      </c>
      <c r="J47" s="8" t="str">
        <f t="shared" si="59"/>
        <v>20105</v>
      </c>
      <c r="K47" s="8" t="str">
        <f t="shared" si="59"/>
        <v>20106</v>
      </c>
      <c r="L47" s="8" t="str">
        <f t="shared" si="59"/>
        <v>20107</v>
      </c>
      <c r="M47" s="8" t="str">
        <f t="shared" si="59"/>
        <v>20108</v>
      </c>
      <c r="N47" s="8" t="str">
        <f t="shared" si="59"/>
        <v>20109</v>
      </c>
      <c r="O47" s="8" t="str">
        <f t="shared" si="59"/>
        <v>200910</v>
      </c>
      <c r="P47" s="8" t="str">
        <f t="shared" si="59"/>
        <v>201011</v>
      </c>
      <c r="Q47" s="8" t="str">
        <f t="shared" si="59"/>
        <v>201012</v>
      </c>
      <c r="R47" s="8" t="str">
        <f t="shared" si="59"/>
        <v>20111</v>
      </c>
      <c r="S47" s="8" t="str">
        <f t="shared" si="59"/>
        <v>20112</v>
      </c>
      <c r="T47" s="8" t="str">
        <f t="shared" si="59"/>
        <v>20113</v>
      </c>
      <c r="U47" s="8" t="str">
        <f t="shared" si="59"/>
        <v>20114</v>
      </c>
      <c r="V47" s="8" t="str">
        <f t="shared" si="59"/>
        <v>20115</v>
      </c>
      <c r="W47" s="8" t="str">
        <f t="shared" si="59"/>
        <v>20116</v>
      </c>
      <c r="X47" s="8" t="str">
        <f t="shared" si="59"/>
        <v>20117</v>
      </c>
      <c r="Y47" s="8" t="str">
        <f t="shared" si="59"/>
        <v>20118</v>
      </c>
      <c r="Z47" s="8" t="str">
        <f t="shared" si="59"/>
        <v>20119</v>
      </c>
      <c r="AA47" s="8" t="str">
        <f t="shared" si="59"/>
        <v>201110</v>
      </c>
      <c r="AB47" s="8" t="str">
        <f t="shared" si="59"/>
        <v>201111</v>
      </c>
      <c r="AC47" s="8" t="str">
        <f t="shared" si="59"/>
        <v>201112</v>
      </c>
      <c r="AD47" s="8" t="str">
        <f t="shared" si="59"/>
        <v>20121</v>
      </c>
      <c r="AE47" s="8" t="str">
        <f t="shared" si="59"/>
        <v>20122</v>
      </c>
      <c r="AF47" s="8" t="str">
        <f t="shared" si="59"/>
        <v>20123</v>
      </c>
      <c r="AG47" s="8" t="str">
        <f t="shared" si="59"/>
        <v>20124</v>
      </c>
      <c r="AH47" s="8" t="str">
        <f t="shared" si="59"/>
        <v>20125</v>
      </c>
      <c r="AI47" s="8" t="str">
        <f t="shared" si="59"/>
        <v>20126</v>
      </c>
      <c r="AJ47" s="8" t="str">
        <f t="shared" si="59"/>
        <v>20127</v>
      </c>
      <c r="AK47" s="8" t="str">
        <f t="shared" si="59"/>
        <v>20128</v>
      </c>
      <c r="AL47" s="8" t="str">
        <f t="shared" si="59"/>
        <v>20129</v>
      </c>
      <c r="AM47" s="8" t="str">
        <f t="shared" si="59"/>
        <v>201210</v>
      </c>
      <c r="AN47" s="8" t="str">
        <f t="shared" si="59"/>
        <v>201211</v>
      </c>
      <c r="AO47" s="8" t="str">
        <f t="shared" si="59"/>
        <v>201212</v>
      </c>
      <c r="AP47" s="8" t="str">
        <f t="shared" si="59"/>
        <v>20131</v>
      </c>
      <c r="AQ47" s="8" t="str">
        <f t="shared" si="59"/>
        <v>20132</v>
      </c>
      <c r="AR47" s="8" t="str">
        <f t="shared" si="59"/>
        <v>20133</v>
      </c>
      <c r="AS47" s="8" t="str">
        <f t="shared" si="59"/>
        <v>20134</v>
      </c>
      <c r="AT47" s="8" t="str">
        <f t="shared" si="59"/>
        <v>20135</v>
      </c>
      <c r="AU47" s="8" t="str">
        <f t="shared" si="59"/>
        <v>20136</v>
      </c>
      <c r="AV47" s="8" t="str">
        <f t="shared" si="59"/>
        <v>20137</v>
      </c>
      <c r="AW47" s="8" t="str">
        <f t="shared" si="59"/>
        <v>20138</v>
      </c>
      <c r="AX47" s="8" t="str">
        <f t="shared" si="59"/>
        <v>20139</v>
      </c>
      <c r="AY47" s="8" t="str">
        <f t="shared" si="59"/>
        <v>201310</v>
      </c>
      <c r="AZ47" s="8" t="str">
        <f t="shared" si="59"/>
        <v>201311</v>
      </c>
      <c r="BA47" s="8" t="str">
        <f t="shared" si="59"/>
        <v>201312</v>
      </c>
      <c r="BB47" s="8" t="str">
        <f t="shared" si="59"/>
        <v>20141</v>
      </c>
      <c r="BC47" s="8" t="str">
        <f t="shared" si="59"/>
        <v>20142</v>
      </c>
      <c r="BD47" s="8" t="str">
        <f t="shared" si="59"/>
        <v>20143</v>
      </c>
      <c r="BE47" s="8" t="str">
        <f t="shared" si="59"/>
        <v>20144</v>
      </c>
      <c r="BF47" s="8" t="str">
        <f t="shared" si="59"/>
        <v>20145</v>
      </c>
      <c r="BG47" s="8" t="str">
        <f t="shared" si="59"/>
        <v>20146</v>
      </c>
      <c r="BH47" s="8" t="str">
        <f t="shared" si="59"/>
        <v>20147</v>
      </c>
      <c r="BI47" s="8" t="str">
        <f t="shared" si="59"/>
        <v>20148</v>
      </c>
      <c r="BJ47" s="8" t="str">
        <f t="shared" si="59"/>
        <v>20149</v>
      </c>
      <c r="BK47" s="8" t="str">
        <f t="shared" si="59"/>
        <v>201410</v>
      </c>
      <c r="BL47" s="8" t="str">
        <f t="shared" si="59"/>
        <v>201411</v>
      </c>
      <c r="BM47" s="8" t="str">
        <f t="shared" si="59"/>
        <v>201412</v>
      </c>
      <c r="BN47" s="8" t="str">
        <f t="shared" si="59"/>
        <v>20151</v>
      </c>
      <c r="BO47" s="8" t="str">
        <f t="shared" si="59"/>
        <v>20152</v>
      </c>
      <c r="BP47" s="8" t="str">
        <f t="shared" si="59"/>
        <v>20153</v>
      </c>
      <c r="BQ47" s="8" t="str">
        <f t="shared" ref="BQ47:EB47" si="60">BQ45&amp;BQ46</f>
        <v>20154</v>
      </c>
      <c r="BR47" s="8" t="str">
        <f t="shared" si="60"/>
        <v>20155</v>
      </c>
      <c r="BS47" s="8" t="str">
        <f t="shared" si="60"/>
        <v>20156</v>
      </c>
      <c r="BT47" s="8" t="str">
        <f t="shared" si="60"/>
        <v>20157</v>
      </c>
      <c r="BU47" s="8" t="str">
        <f t="shared" si="60"/>
        <v>20158</v>
      </c>
      <c r="BV47" s="8" t="str">
        <f t="shared" si="60"/>
        <v>20159</v>
      </c>
      <c r="BW47" s="8" t="str">
        <f t="shared" si="60"/>
        <v>201510</v>
      </c>
      <c r="BX47" s="8" t="str">
        <f t="shared" si="60"/>
        <v>201511</v>
      </c>
      <c r="BY47" s="8" t="str">
        <f t="shared" si="60"/>
        <v>201512</v>
      </c>
      <c r="BZ47" s="8" t="str">
        <f t="shared" si="60"/>
        <v>20161</v>
      </c>
      <c r="CA47" s="8" t="str">
        <f t="shared" si="60"/>
        <v>20162</v>
      </c>
      <c r="CB47" s="8" t="str">
        <f t="shared" si="60"/>
        <v>20163</v>
      </c>
      <c r="CC47" s="8" t="str">
        <f t="shared" si="60"/>
        <v>20164</v>
      </c>
      <c r="CD47" s="8" t="str">
        <f t="shared" si="60"/>
        <v>20165</v>
      </c>
      <c r="CE47" s="8" t="str">
        <f t="shared" si="60"/>
        <v>20166</v>
      </c>
      <c r="CF47" s="8" t="str">
        <f t="shared" si="60"/>
        <v>20167</v>
      </c>
      <c r="CG47" s="8" t="str">
        <f t="shared" si="60"/>
        <v>20168</v>
      </c>
      <c r="CH47" s="8" t="str">
        <f t="shared" si="60"/>
        <v>20169</v>
      </c>
      <c r="CI47" s="8" t="str">
        <f t="shared" si="60"/>
        <v>201610</v>
      </c>
      <c r="CJ47" s="8" t="str">
        <f t="shared" si="60"/>
        <v>201611</v>
      </c>
      <c r="CK47" s="8" t="str">
        <f t="shared" si="60"/>
        <v>201612</v>
      </c>
      <c r="CL47" s="8" t="str">
        <f t="shared" si="60"/>
        <v>20171</v>
      </c>
      <c r="CM47" s="8" t="str">
        <f t="shared" si="60"/>
        <v>20172</v>
      </c>
      <c r="CN47" s="8" t="str">
        <f t="shared" si="60"/>
        <v>20173</v>
      </c>
      <c r="CO47" s="8" t="str">
        <f t="shared" si="60"/>
        <v>20174</v>
      </c>
      <c r="CP47" s="8" t="str">
        <f t="shared" si="60"/>
        <v>20175</v>
      </c>
      <c r="CQ47" s="8" t="str">
        <f t="shared" si="60"/>
        <v>20176</v>
      </c>
      <c r="CR47" s="8" t="str">
        <f t="shared" si="60"/>
        <v>20177</v>
      </c>
      <c r="CS47" s="8" t="str">
        <f t="shared" si="60"/>
        <v>20178</v>
      </c>
      <c r="CT47" s="8" t="str">
        <f t="shared" si="60"/>
        <v>20179</v>
      </c>
      <c r="CU47" s="8" t="str">
        <f t="shared" si="60"/>
        <v>201710</v>
      </c>
      <c r="CV47" s="8" t="str">
        <f t="shared" si="60"/>
        <v>201711</v>
      </c>
      <c r="CW47" s="8" t="str">
        <f t="shared" si="60"/>
        <v>201712</v>
      </c>
      <c r="CX47" s="8" t="str">
        <f t="shared" si="60"/>
        <v>20181</v>
      </c>
      <c r="CY47" s="8" t="str">
        <f t="shared" si="60"/>
        <v>20182</v>
      </c>
      <c r="CZ47" s="8" t="str">
        <f t="shared" si="60"/>
        <v>20183</v>
      </c>
      <c r="DA47" s="8" t="str">
        <f t="shared" si="60"/>
        <v>20184</v>
      </c>
      <c r="DB47" s="8" t="str">
        <f t="shared" si="60"/>
        <v>20185</v>
      </c>
      <c r="DC47" s="8" t="str">
        <f t="shared" si="60"/>
        <v>20186</v>
      </c>
      <c r="DD47" s="8" t="str">
        <f t="shared" si="60"/>
        <v>20187</v>
      </c>
      <c r="DE47" s="8" t="str">
        <f t="shared" si="60"/>
        <v>20188</v>
      </c>
      <c r="DF47" s="8" t="str">
        <f t="shared" si="60"/>
        <v>20189</v>
      </c>
      <c r="DG47" s="8" t="str">
        <f t="shared" si="60"/>
        <v>201810</v>
      </c>
      <c r="DH47" s="8" t="str">
        <f t="shared" si="60"/>
        <v>201811</v>
      </c>
      <c r="DI47" s="8" t="str">
        <f t="shared" si="60"/>
        <v>201812</v>
      </c>
      <c r="DJ47" s="8" t="str">
        <f t="shared" si="60"/>
        <v>20191</v>
      </c>
      <c r="DK47" s="8" t="str">
        <f t="shared" si="60"/>
        <v>20192</v>
      </c>
      <c r="DL47" s="8" t="str">
        <f t="shared" si="60"/>
        <v>20193</v>
      </c>
      <c r="DM47" s="8" t="str">
        <f t="shared" si="60"/>
        <v>20194</v>
      </c>
      <c r="DN47" s="8" t="str">
        <f t="shared" si="60"/>
        <v>20195</v>
      </c>
      <c r="DO47" s="8" t="str">
        <f t="shared" si="60"/>
        <v>20196</v>
      </c>
      <c r="DP47" s="8" t="str">
        <f t="shared" si="60"/>
        <v>20197</v>
      </c>
      <c r="DQ47" s="8" t="str">
        <f t="shared" si="60"/>
        <v>20198</v>
      </c>
      <c r="DR47" s="8" t="str">
        <f t="shared" si="60"/>
        <v>20199</v>
      </c>
      <c r="DS47" s="8" t="str">
        <f t="shared" si="60"/>
        <v>201910</v>
      </c>
      <c r="DT47" s="8" t="str">
        <f t="shared" si="60"/>
        <v>201911</v>
      </c>
      <c r="DU47" s="8" t="str">
        <f t="shared" si="60"/>
        <v>201912</v>
      </c>
      <c r="DV47" s="8" t="str">
        <f t="shared" si="60"/>
        <v>20201</v>
      </c>
      <c r="DW47" s="8" t="str">
        <f t="shared" si="60"/>
        <v>20202</v>
      </c>
      <c r="DX47" s="8" t="str">
        <f t="shared" si="60"/>
        <v>20203</v>
      </c>
      <c r="DY47" s="8" t="str">
        <f t="shared" si="60"/>
        <v>20204</v>
      </c>
      <c r="DZ47" s="8" t="str">
        <f t="shared" si="60"/>
        <v>20205</v>
      </c>
      <c r="EA47" s="8" t="str">
        <f t="shared" si="60"/>
        <v>20206</v>
      </c>
      <c r="EB47" s="8" t="str">
        <f t="shared" si="60"/>
        <v>20207</v>
      </c>
      <c r="EC47" s="8" t="str">
        <f t="shared" ref="EC47:FK47" si="61">EC45&amp;EC46</f>
        <v>20208</v>
      </c>
      <c r="ED47" s="8" t="str">
        <f t="shared" si="61"/>
        <v>20209</v>
      </c>
      <c r="EE47" s="8" t="str">
        <f t="shared" si="61"/>
        <v>202010</v>
      </c>
      <c r="EF47" s="8" t="str">
        <f t="shared" si="61"/>
        <v>202011</v>
      </c>
      <c r="EG47" s="8" t="str">
        <f t="shared" si="61"/>
        <v>202012</v>
      </c>
      <c r="EH47" s="8" t="str">
        <f t="shared" si="61"/>
        <v>20211</v>
      </c>
      <c r="EI47" s="8" t="str">
        <f t="shared" si="61"/>
        <v>20212</v>
      </c>
      <c r="EJ47" s="8" t="str">
        <f t="shared" si="61"/>
        <v>20213</v>
      </c>
      <c r="EK47" s="8" t="str">
        <f t="shared" si="61"/>
        <v>20214</v>
      </c>
      <c r="EL47" s="8" t="str">
        <f t="shared" si="61"/>
        <v>20215</v>
      </c>
      <c r="EM47" s="8" t="str">
        <f t="shared" si="61"/>
        <v>20216</v>
      </c>
      <c r="EN47" s="8" t="str">
        <f t="shared" si="61"/>
        <v>20217</v>
      </c>
      <c r="EO47" s="8" t="str">
        <f t="shared" si="61"/>
        <v>20218</v>
      </c>
      <c r="EP47" s="8" t="str">
        <f t="shared" si="61"/>
        <v>20219</v>
      </c>
      <c r="EQ47" s="8" t="str">
        <f t="shared" si="61"/>
        <v>202110</v>
      </c>
      <c r="ER47" s="8" t="str">
        <f t="shared" si="61"/>
        <v>202111</v>
      </c>
      <c r="ES47" s="8" t="str">
        <f t="shared" si="61"/>
        <v>202112</v>
      </c>
      <c r="ET47" s="8" t="str">
        <f t="shared" si="61"/>
        <v>20221</v>
      </c>
      <c r="EU47" s="8" t="str">
        <f t="shared" si="61"/>
        <v>20222</v>
      </c>
      <c r="EV47" s="8" t="str">
        <f t="shared" si="61"/>
        <v>20223</v>
      </c>
      <c r="EW47" s="8" t="str">
        <f t="shared" si="61"/>
        <v>20224</v>
      </c>
      <c r="EX47" s="8" t="str">
        <f t="shared" si="61"/>
        <v>20225</v>
      </c>
      <c r="EY47" s="8" t="str">
        <f t="shared" si="61"/>
        <v>20226</v>
      </c>
      <c r="EZ47" s="8" t="str">
        <f t="shared" si="61"/>
        <v>20227</v>
      </c>
      <c r="FA47" s="8" t="str">
        <f t="shared" si="61"/>
        <v>20228</v>
      </c>
      <c r="FB47" s="8" t="str">
        <f t="shared" si="61"/>
        <v>20229</v>
      </c>
      <c r="FC47" s="8" t="str">
        <f t="shared" si="61"/>
        <v>202210</v>
      </c>
      <c r="FD47" s="8" t="str">
        <f t="shared" si="61"/>
        <v>202211</v>
      </c>
      <c r="FE47" s="8" t="str">
        <f t="shared" si="61"/>
        <v>202212</v>
      </c>
      <c r="FF47" s="8" t="str">
        <f t="shared" si="61"/>
        <v>20231</v>
      </c>
      <c r="FG47" s="8" t="str">
        <f t="shared" si="61"/>
        <v>20232</v>
      </c>
      <c r="FH47" s="8" t="str">
        <f t="shared" si="61"/>
        <v>20233</v>
      </c>
      <c r="FI47" s="8" t="str">
        <f t="shared" si="61"/>
        <v>20234</v>
      </c>
      <c r="FJ47" s="8" t="str">
        <f t="shared" si="61"/>
        <v>20235</v>
      </c>
      <c r="FK47" s="8" t="str">
        <f t="shared" si="61"/>
        <v>20236</v>
      </c>
      <c r="FL47" s="8" t="str">
        <f t="shared" ref="FL47:GQ47" si="62">FL45&amp;FL46</f>
        <v>20237</v>
      </c>
      <c r="FM47" s="8" t="str">
        <f t="shared" si="62"/>
        <v>20238</v>
      </c>
      <c r="FN47" s="8" t="str">
        <f t="shared" si="62"/>
        <v>20239</v>
      </c>
      <c r="FO47" s="8" t="str">
        <f t="shared" si="62"/>
        <v>202310</v>
      </c>
      <c r="FP47" s="8" t="str">
        <f t="shared" si="62"/>
        <v>202311</v>
      </c>
      <c r="FQ47" s="8" t="str">
        <f t="shared" si="62"/>
        <v>202312</v>
      </c>
      <c r="FR47" s="8" t="str">
        <f t="shared" si="62"/>
        <v>20241</v>
      </c>
      <c r="FS47" s="8" t="str">
        <f t="shared" si="62"/>
        <v>20242</v>
      </c>
      <c r="FT47" s="8" t="str">
        <f t="shared" si="62"/>
        <v>20243</v>
      </c>
      <c r="FU47" s="8" t="str">
        <f t="shared" si="62"/>
        <v>20244</v>
      </c>
      <c r="FV47" s="8" t="str">
        <f t="shared" si="62"/>
        <v>20245</v>
      </c>
      <c r="FW47" s="8" t="str">
        <f t="shared" si="62"/>
        <v>20246</v>
      </c>
      <c r="FX47" s="8" t="str">
        <f t="shared" si="62"/>
        <v>20247</v>
      </c>
      <c r="FY47" s="8" t="str">
        <f t="shared" si="62"/>
        <v>20248</v>
      </c>
      <c r="FZ47" s="8" t="str">
        <f t="shared" si="62"/>
        <v>20249</v>
      </c>
      <c r="GA47" s="8" t="str">
        <f t="shared" si="62"/>
        <v>202410</v>
      </c>
      <c r="GB47" s="8" t="str">
        <f t="shared" si="62"/>
        <v>202411</v>
      </c>
      <c r="GC47" s="8" t="str">
        <f t="shared" si="62"/>
        <v>202412</v>
      </c>
      <c r="GD47" s="8" t="str">
        <f t="shared" si="62"/>
        <v>20251</v>
      </c>
      <c r="GE47" s="8" t="str">
        <f t="shared" si="62"/>
        <v>20252</v>
      </c>
      <c r="GF47" s="8" t="str">
        <f t="shared" si="62"/>
        <v>20253</v>
      </c>
      <c r="GG47" s="8" t="str">
        <f t="shared" si="62"/>
        <v>20254</v>
      </c>
      <c r="GH47" s="8" t="str">
        <f t="shared" si="62"/>
        <v>20255</v>
      </c>
      <c r="GI47" s="8" t="str">
        <f t="shared" si="62"/>
        <v>20256</v>
      </c>
      <c r="GJ47" s="8" t="str">
        <f t="shared" si="62"/>
        <v>20257</v>
      </c>
      <c r="GK47" s="8" t="str">
        <f t="shared" si="62"/>
        <v>20258</v>
      </c>
      <c r="GL47" s="8" t="str">
        <f t="shared" si="62"/>
        <v>20259</v>
      </c>
      <c r="GM47" s="8" t="str">
        <f t="shared" si="62"/>
        <v>202510</v>
      </c>
      <c r="GN47" s="8" t="str">
        <f t="shared" si="62"/>
        <v>202511</v>
      </c>
      <c r="GO47" s="8" t="str">
        <f t="shared" si="62"/>
        <v>202512</v>
      </c>
      <c r="GP47" s="8" t="str">
        <f t="shared" si="62"/>
        <v>20261</v>
      </c>
      <c r="GQ47" s="8" t="str">
        <f t="shared" si="62"/>
        <v>20262</v>
      </c>
      <c r="GR47" s="8" t="str">
        <f t="shared" ref="GR47:HW47" si="63">GR45&amp;GR46</f>
        <v>20263</v>
      </c>
      <c r="GS47" s="8" t="str">
        <f t="shared" si="63"/>
        <v>20264</v>
      </c>
      <c r="GT47" s="8" t="str">
        <f t="shared" si="63"/>
        <v>20265</v>
      </c>
      <c r="GU47" s="8" t="str">
        <f t="shared" si="63"/>
        <v>20266</v>
      </c>
      <c r="GV47" s="8" t="str">
        <f t="shared" si="63"/>
        <v>20267</v>
      </c>
      <c r="GW47" s="8" t="str">
        <f t="shared" si="63"/>
        <v>20268</v>
      </c>
      <c r="GX47" s="8" t="str">
        <f t="shared" si="63"/>
        <v>20269</v>
      </c>
      <c r="GY47" s="8" t="str">
        <f t="shared" si="63"/>
        <v>202610</v>
      </c>
      <c r="GZ47" s="8" t="str">
        <f t="shared" si="63"/>
        <v>202611</v>
      </c>
      <c r="HA47" s="8" t="str">
        <f t="shared" si="63"/>
        <v>202612</v>
      </c>
      <c r="HB47" s="8" t="str">
        <f t="shared" si="63"/>
        <v>20271</v>
      </c>
      <c r="HC47" s="8" t="str">
        <f t="shared" si="63"/>
        <v>20272</v>
      </c>
      <c r="HD47" s="8" t="str">
        <f t="shared" si="63"/>
        <v>20273</v>
      </c>
      <c r="HE47" s="8" t="str">
        <f t="shared" si="63"/>
        <v>20274</v>
      </c>
      <c r="HF47" s="8" t="str">
        <f t="shared" si="63"/>
        <v>20275</v>
      </c>
      <c r="HG47" s="8" t="str">
        <f t="shared" si="63"/>
        <v>20276</v>
      </c>
      <c r="HH47" s="8" t="str">
        <f t="shared" si="63"/>
        <v>20277</v>
      </c>
      <c r="HI47" s="8" t="str">
        <f t="shared" si="63"/>
        <v>20278</v>
      </c>
      <c r="HJ47" s="8" t="str">
        <f t="shared" si="63"/>
        <v>20279</v>
      </c>
      <c r="HK47" s="8" t="str">
        <f t="shared" si="63"/>
        <v>202710</v>
      </c>
      <c r="HL47" s="8" t="str">
        <f t="shared" si="63"/>
        <v>202711</v>
      </c>
      <c r="HM47" s="8" t="str">
        <f t="shared" si="63"/>
        <v>202712</v>
      </c>
      <c r="HN47" s="8" t="str">
        <f t="shared" si="63"/>
        <v>20281</v>
      </c>
      <c r="HO47" s="8" t="str">
        <f t="shared" si="63"/>
        <v>20282</v>
      </c>
      <c r="HP47" s="8" t="str">
        <f t="shared" si="63"/>
        <v>20283</v>
      </c>
      <c r="HQ47" s="8" t="str">
        <f t="shared" si="63"/>
        <v>20284</v>
      </c>
      <c r="HR47" s="8" t="str">
        <f t="shared" si="63"/>
        <v>20285</v>
      </c>
      <c r="HS47" s="8" t="str">
        <f t="shared" si="63"/>
        <v>20286</v>
      </c>
      <c r="HT47" s="8" t="str">
        <f t="shared" si="63"/>
        <v>20287</v>
      </c>
      <c r="HU47" s="8" t="str">
        <f t="shared" si="63"/>
        <v>20288</v>
      </c>
      <c r="HV47" s="8" t="str">
        <f t="shared" si="63"/>
        <v>20289</v>
      </c>
      <c r="HW47" s="8" t="str">
        <f t="shared" si="63"/>
        <v>202810</v>
      </c>
      <c r="HX47" s="8"/>
      <c r="HY47" t="str">
        <f>HY1&amp;"12"</f>
        <v>200912</v>
      </c>
      <c r="HZ47" t="str">
        <f t="shared" ref="HZ47:IL47" si="64">HZ1&amp;"12"</f>
        <v>201012</v>
      </c>
      <c r="IA47" t="str">
        <f t="shared" si="64"/>
        <v>201112</v>
      </c>
      <c r="IB47" t="str">
        <f t="shared" si="64"/>
        <v>201212</v>
      </c>
      <c r="IC47" t="str">
        <f t="shared" si="64"/>
        <v>201312</v>
      </c>
      <c r="ID47" t="str">
        <f t="shared" si="64"/>
        <v>201412</v>
      </c>
      <c r="IE47" t="str">
        <f t="shared" si="64"/>
        <v>201512</v>
      </c>
      <c r="IF47" t="str">
        <f t="shared" si="64"/>
        <v>201612</v>
      </c>
      <c r="IG47" t="str">
        <f t="shared" si="64"/>
        <v>201712</v>
      </c>
      <c r="IH47" t="str">
        <f t="shared" si="64"/>
        <v>201812</v>
      </c>
      <c r="II47" t="str">
        <f t="shared" si="64"/>
        <v>201912</v>
      </c>
      <c r="IJ47" t="str">
        <f>IJ1&amp;"12"</f>
        <v>202012</v>
      </c>
      <c r="IK47" t="str">
        <f t="shared" si="64"/>
        <v>202112</v>
      </c>
      <c r="IL47" t="str">
        <f t="shared" si="64"/>
        <v>202212</v>
      </c>
    </row>
    <row r="48" spans="2:252" outlineLevel="1" x14ac:dyDescent="0.2">
      <c r="B48" s="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1:232" outlineLevel="1" x14ac:dyDescent="0.2">
      <c r="B49" s="1"/>
      <c r="D49" s="8">
        <v>2009</v>
      </c>
      <c r="E49">
        <v>2009</v>
      </c>
      <c r="F49">
        <v>2009</v>
      </c>
      <c r="G49">
        <v>2009</v>
      </c>
      <c r="H49">
        <v>2009</v>
      </c>
      <c r="I49">
        <v>2009</v>
      </c>
      <c r="J49">
        <v>2009</v>
      </c>
      <c r="K49">
        <v>2009</v>
      </c>
      <c r="L49">
        <v>2009</v>
      </c>
      <c r="M49">
        <v>2009</v>
      </c>
      <c r="N49">
        <v>2009</v>
      </c>
      <c r="O49">
        <v>2009</v>
      </c>
      <c r="P49">
        <v>2010</v>
      </c>
      <c r="Q49">
        <v>2010</v>
      </c>
      <c r="R49">
        <v>2010</v>
      </c>
      <c r="S49">
        <v>2010</v>
      </c>
      <c r="T49">
        <v>2010</v>
      </c>
      <c r="U49">
        <v>2010</v>
      </c>
      <c r="V49">
        <v>2010</v>
      </c>
      <c r="W49">
        <v>2010</v>
      </c>
      <c r="X49">
        <v>2010</v>
      </c>
      <c r="Y49">
        <v>2010</v>
      </c>
      <c r="Z49">
        <v>2010</v>
      </c>
      <c r="AA49">
        <v>2010</v>
      </c>
      <c r="AB49">
        <v>2011</v>
      </c>
      <c r="AC49">
        <v>2011</v>
      </c>
      <c r="AD49">
        <v>2011</v>
      </c>
      <c r="AE49">
        <v>2011</v>
      </c>
      <c r="AF49">
        <v>2011</v>
      </c>
      <c r="AG49">
        <v>2011</v>
      </c>
      <c r="AH49">
        <v>2011</v>
      </c>
      <c r="AI49">
        <v>2011</v>
      </c>
      <c r="AJ49">
        <v>2011</v>
      </c>
      <c r="AK49">
        <v>2011</v>
      </c>
      <c r="AL49">
        <v>2011</v>
      </c>
      <c r="AM49">
        <v>2011</v>
      </c>
      <c r="AN49">
        <v>2012</v>
      </c>
      <c r="AO49">
        <v>2012</v>
      </c>
      <c r="AP49">
        <v>2012</v>
      </c>
      <c r="AQ49">
        <v>2012</v>
      </c>
      <c r="AR49">
        <v>2012</v>
      </c>
      <c r="AS49">
        <v>2012</v>
      </c>
      <c r="AT49">
        <v>2012</v>
      </c>
      <c r="AU49">
        <v>2012</v>
      </c>
      <c r="AV49">
        <v>2012</v>
      </c>
      <c r="AW49">
        <v>2012</v>
      </c>
      <c r="AX49">
        <v>2012</v>
      </c>
      <c r="AY49">
        <v>2012</v>
      </c>
      <c r="AZ49">
        <v>2013</v>
      </c>
      <c r="BA49">
        <v>2013</v>
      </c>
      <c r="BB49">
        <v>2013</v>
      </c>
      <c r="BC49">
        <v>2013</v>
      </c>
      <c r="BD49">
        <v>2013</v>
      </c>
      <c r="BE49">
        <v>2013</v>
      </c>
      <c r="BF49">
        <v>2013</v>
      </c>
      <c r="BG49">
        <v>2013</v>
      </c>
      <c r="BH49">
        <v>2013</v>
      </c>
      <c r="BI49">
        <v>2013</v>
      </c>
      <c r="BJ49">
        <v>2013</v>
      </c>
      <c r="BK49">
        <v>2013</v>
      </c>
      <c r="BL49">
        <v>2014</v>
      </c>
      <c r="BM49">
        <v>2014</v>
      </c>
      <c r="BN49">
        <v>2014</v>
      </c>
      <c r="BO49">
        <v>2014</v>
      </c>
      <c r="BP49">
        <v>2014</v>
      </c>
      <c r="BQ49">
        <v>2014</v>
      </c>
      <c r="BR49">
        <v>2014</v>
      </c>
      <c r="BS49">
        <v>2014</v>
      </c>
      <c r="BT49">
        <v>2014</v>
      </c>
      <c r="BU49">
        <v>2014</v>
      </c>
      <c r="BV49">
        <v>2014</v>
      </c>
      <c r="BW49">
        <v>2014</v>
      </c>
      <c r="BX49">
        <v>2015</v>
      </c>
      <c r="BY49">
        <v>2015</v>
      </c>
      <c r="BZ49">
        <v>2015</v>
      </c>
      <c r="CA49">
        <v>2015</v>
      </c>
      <c r="CB49">
        <v>2015</v>
      </c>
      <c r="CC49">
        <v>2015</v>
      </c>
      <c r="CD49">
        <v>2015</v>
      </c>
      <c r="CE49">
        <v>2015</v>
      </c>
      <c r="CF49">
        <v>2015</v>
      </c>
      <c r="CG49">
        <v>2015</v>
      </c>
      <c r="CH49">
        <v>2015</v>
      </c>
      <c r="CI49">
        <v>2015</v>
      </c>
      <c r="CJ49">
        <v>2016</v>
      </c>
      <c r="CK49">
        <v>2016</v>
      </c>
      <c r="CL49">
        <v>2016</v>
      </c>
      <c r="CM49">
        <v>2016</v>
      </c>
      <c r="CN49">
        <v>2016</v>
      </c>
      <c r="CO49">
        <v>2016</v>
      </c>
      <c r="CP49">
        <v>2016</v>
      </c>
      <c r="CQ49">
        <v>2016</v>
      </c>
      <c r="CR49">
        <v>2016</v>
      </c>
      <c r="CS49">
        <v>2016</v>
      </c>
      <c r="CT49">
        <v>2016</v>
      </c>
      <c r="CU49">
        <v>2016</v>
      </c>
      <c r="CV49">
        <v>2017</v>
      </c>
      <c r="CW49">
        <v>2017</v>
      </c>
      <c r="CX49">
        <v>2017</v>
      </c>
      <c r="CY49">
        <v>2017</v>
      </c>
      <c r="CZ49">
        <v>2017</v>
      </c>
      <c r="DA49">
        <v>2017</v>
      </c>
      <c r="DB49">
        <v>2017</v>
      </c>
      <c r="DC49">
        <v>2017</v>
      </c>
      <c r="DD49">
        <v>2017</v>
      </c>
      <c r="DE49">
        <v>2017</v>
      </c>
      <c r="DF49">
        <v>2017</v>
      </c>
      <c r="DG49">
        <v>2017</v>
      </c>
      <c r="DH49">
        <v>2018</v>
      </c>
      <c r="DI49">
        <v>2018</v>
      </c>
      <c r="DJ49">
        <v>2018</v>
      </c>
      <c r="DK49">
        <v>2018</v>
      </c>
      <c r="DL49">
        <v>2018</v>
      </c>
      <c r="DM49">
        <v>2018</v>
      </c>
      <c r="DN49">
        <v>2018</v>
      </c>
      <c r="DO49">
        <v>2018</v>
      </c>
      <c r="DP49">
        <v>2018</v>
      </c>
      <c r="DQ49">
        <v>2018</v>
      </c>
      <c r="DR49">
        <v>2018</v>
      </c>
      <c r="DS49">
        <v>2018</v>
      </c>
      <c r="DT49">
        <v>2019</v>
      </c>
      <c r="DU49">
        <v>2019</v>
      </c>
      <c r="DV49">
        <v>2019</v>
      </c>
      <c r="DW49">
        <v>2019</v>
      </c>
      <c r="DX49">
        <v>2019</v>
      </c>
      <c r="DY49">
        <v>2019</v>
      </c>
      <c r="DZ49">
        <v>2019</v>
      </c>
      <c r="EA49">
        <v>2019</v>
      </c>
      <c r="EB49">
        <v>2019</v>
      </c>
      <c r="EC49">
        <v>2019</v>
      </c>
      <c r="ED49">
        <v>2019</v>
      </c>
      <c r="EE49">
        <v>2019</v>
      </c>
      <c r="EF49">
        <v>2020</v>
      </c>
      <c r="EG49">
        <v>2020</v>
      </c>
      <c r="EH49">
        <v>2020</v>
      </c>
      <c r="EI49">
        <v>2020</v>
      </c>
      <c r="EJ49">
        <v>2020</v>
      </c>
      <c r="EK49">
        <v>2020</v>
      </c>
      <c r="EL49">
        <v>2020</v>
      </c>
      <c r="EM49">
        <v>2020</v>
      </c>
      <c r="EN49">
        <v>2020</v>
      </c>
      <c r="EO49">
        <v>2020</v>
      </c>
      <c r="EP49">
        <v>2020</v>
      </c>
      <c r="EQ49">
        <v>2020</v>
      </c>
      <c r="ER49">
        <v>2021</v>
      </c>
      <c r="ES49">
        <v>2021</v>
      </c>
      <c r="ET49">
        <v>2021</v>
      </c>
      <c r="EU49">
        <v>2021</v>
      </c>
      <c r="EV49">
        <v>2021</v>
      </c>
      <c r="EW49">
        <v>2021</v>
      </c>
      <c r="EX49">
        <v>2021</v>
      </c>
      <c r="EY49">
        <v>2021</v>
      </c>
      <c r="EZ49">
        <v>2021</v>
      </c>
      <c r="FA49">
        <v>2021</v>
      </c>
      <c r="FB49">
        <v>2021</v>
      </c>
      <c r="FC49">
        <v>2021</v>
      </c>
      <c r="FD49">
        <v>2022</v>
      </c>
      <c r="FE49">
        <v>2022</v>
      </c>
      <c r="FF49">
        <v>2022</v>
      </c>
      <c r="FG49">
        <v>2022</v>
      </c>
      <c r="FH49">
        <v>2022</v>
      </c>
      <c r="FI49">
        <v>2022</v>
      </c>
      <c r="FJ49">
        <v>2022</v>
      </c>
      <c r="FK49">
        <v>2022</v>
      </c>
      <c r="FL49">
        <v>2023</v>
      </c>
      <c r="FM49">
        <v>2024</v>
      </c>
      <c r="FN49">
        <v>2025</v>
      </c>
      <c r="FO49">
        <v>2026</v>
      </c>
      <c r="FP49">
        <v>2027</v>
      </c>
      <c r="FQ49">
        <v>2028</v>
      </c>
      <c r="FR49">
        <v>2029</v>
      </c>
      <c r="FS49">
        <v>2030</v>
      </c>
      <c r="FT49">
        <v>2031</v>
      </c>
      <c r="FU49">
        <v>2032</v>
      </c>
      <c r="FV49">
        <v>2033</v>
      </c>
      <c r="FW49">
        <v>2034</v>
      </c>
      <c r="FX49">
        <v>2035</v>
      </c>
      <c r="FY49">
        <v>2036</v>
      </c>
      <c r="FZ49">
        <v>2037</v>
      </c>
      <c r="GA49">
        <v>2038</v>
      </c>
      <c r="GB49">
        <v>2039</v>
      </c>
      <c r="GC49">
        <v>2040</v>
      </c>
      <c r="GD49">
        <v>2041</v>
      </c>
      <c r="GE49">
        <v>2042</v>
      </c>
      <c r="GF49">
        <v>2043</v>
      </c>
      <c r="GG49">
        <v>2044</v>
      </c>
      <c r="GH49">
        <v>2045</v>
      </c>
      <c r="GI49">
        <v>2046</v>
      </c>
      <c r="GJ49">
        <v>2047</v>
      </c>
      <c r="GK49">
        <v>2048</v>
      </c>
      <c r="GL49">
        <v>2049</v>
      </c>
      <c r="GM49">
        <v>2050</v>
      </c>
      <c r="GN49">
        <v>2051</v>
      </c>
      <c r="GO49">
        <v>2052</v>
      </c>
      <c r="GP49">
        <v>2053</v>
      </c>
      <c r="GQ49">
        <v>2054</v>
      </c>
      <c r="GR49">
        <v>2055</v>
      </c>
      <c r="GS49">
        <v>2056</v>
      </c>
      <c r="GT49">
        <v>2057</v>
      </c>
      <c r="GU49">
        <v>2058</v>
      </c>
      <c r="GV49">
        <v>2059</v>
      </c>
      <c r="GW49">
        <v>2060</v>
      </c>
      <c r="GX49">
        <v>2061</v>
      </c>
      <c r="GY49">
        <v>2062</v>
      </c>
      <c r="GZ49">
        <v>2063</v>
      </c>
      <c r="HA49">
        <v>2064</v>
      </c>
      <c r="HB49">
        <v>2065</v>
      </c>
      <c r="HC49">
        <v>2066</v>
      </c>
      <c r="HD49">
        <v>2067</v>
      </c>
      <c r="HE49">
        <v>2068</v>
      </c>
      <c r="HF49">
        <v>2069</v>
      </c>
      <c r="HG49">
        <v>2070</v>
      </c>
      <c r="HH49">
        <v>2071</v>
      </c>
      <c r="HI49">
        <v>2072</v>
      </c>
      <c r="HJ49">
        <v>2073</v>
      </c>
      <c r="HK49">
        <v>2074</v>
      </c>
      <c r="HL49">
        <v>2075</v>
      </c>
      <c r="HM49">
        <v>2076</v>
      </c>
      <c r="HN49">
        <v>2077</v>
      </c>
      <c r="HO49">
        <v>2078</v>
      </c>
      <c r="HP49">
        <v>2079</v>
      </c>
      <c r="HQ49">
        <v>2080</v>
      </c>
      <c r="HR49">
        <v>2081</v>
      </c>
      <c r="HS49">
        <v>2082</v>
      </c>
      <c r="HT49">
        <v>2083</v>
      </c>
      <c r="HU49">
        <v>2084</v>
      </c>
      <c r="HV49">
        <v>2085</v>
      </c>
      <c r="HW49">
        <v>2086</v>
      </c>
    </row>
    <row r="50" spans="1:232" outlineLevel="1" x14ac:dyDescent="0.2">
      <c r="B50" s="1"/>
    </row>
    <row r="51" spans="1:232" outlineLevel="1" x14ac:dyDescent="0.2">
      <c r="B51" s="1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232" x14ac:dyDescent="0.2">
      <c r="B52" s="1"/>
    </row>
    <row r="53" spans="1:232" x14ac:dyDescent="0.2">
      <c r="B53" s="1"/>
    </row>
    <row r="54" spans="1:232" x14ac:dyDescent="0.2">
      <c r="B54" s="1"/>
    </row>
    <row r="55" spans="1:232" x14ac:dyDescent="0.2">
      <c r="B55" s="1"/>
    </row>
    <row r="56" spans="1:232" x14ac:dyDescent="0.2">
      <c r="A56" s="9"/>
    </row>
    <row r="58" spans="1:232" x14ac:dyDescent="0.2">
      <c r="C58" s="21"/>
      <c r="D58" s="21"/>
    </row>
    <row r="60" spans="1:232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</row>
    <row r="61" spans="1:232" x14ac:dyDescent="0.2">
      <c r="A61" s="9"/>
      <c r="B61" s="8"/>
      <c r="C61" s="11"/>
      <c r="D61" s="11"/>
      <c r="G61" s="4"/>
      <c r="H61" s="4"/>
      <c r="I61" s="4"/>
    </row>
    <row r="62" spans="1:232" x14ac:dyDescent="0.2">
      <c r="A62" s="9"/>
      <c r="B62" s="8"/>
      <c r="D62" s="4"/>
      <c r="E62" s="4"/>
      <c r="F62" s="4"/>
      <c r="G62" s="4"/>
      <c r="H62" s="4"/>
      <c r="I62" s="4"/>
    </row>
    <row r="63" spans="1:232" x14ac:dyDescent="0.2">
      <c r="A63" s="9"/>
      <c r="B63" s="8"/>
      <c r="E63" s="8"/>
    </row>
    <row r="64" spans="1:232" x14ac:dyDescent="0.2">
      <c r="A64" s="9"/>
      <c r="B64" s="8"/>
      <c r="F64" s="8"/>
    </row>
    <row r="65" spans="1:23" x14ac:dyDescent="0.2">
      <c r="A65" s="9"/>
      <c r="B65" s="8"/>
      <c r="G65" s="8"/>
    </row>
    <row r="66" spans="1:23" x14ac:dyDescent="0.2">
      <c r="A66" s="9"/>
      <c r="B66" s="8"/>
    </row>
    <row r="67" spans="1:23" x14ac:dyDescent="0.2">
      <c r="A67" s="9"/>
      <c r="B67" s="8"/>
    </row>
    <row r="68" spans="1:23" x14ac:dyDescent="0.2">
      <c r="A68" s="9"/>
      <c r="B68" s="8"/>
    </row>
    <row r="69" spans="1:23" x14ac:dyDescent="0.2">
      <c r="A69" s="9"/>
      <c r="B69" s="8"/>
    </row>
    <row r="70" spans="1:23" x14ac:dyDescent="0.2">
      <c r="A70" s="9"/>
      <c r="B70" s="8"/>
    </row>
    <row r="71" spans="1:23" x14ac:dyDescent="0.2">
      <c r="A71" s="9"/>
      <c r="B71" s="8"/>
    </row>
    <row r="72" spans="1:23" x14ac:dyDescent="0.2">
      <c r="A72" s="9"/>
      <c r="B72" s="8"/>
    </row>
    <row r="73" spans="1:23" x14ac:dyDescent="0.2">
      <c r="A73" s="9"/>
      <c r="B73" s="8"/>
    </row>
    <row r="75" spans="1:23" x14ac:dyDescent="0.2">
      <c r="A75" s="12"/>
      <c r="B75" s="8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7" spans="1:23" x14ac:dyDescent="0.2">
      <c r="A77" s="9"/>
    </row>
    <row r="78" spans="1:23" x14ac:dyDescent="0.2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3" x14ac:dyDescent="0.2">
      <c r="B79" s="1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3" ht="15" x14ac:dyDescent="0.35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2:21" x14ac:dyDescent="0.2"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2:21" x14ac:dyDescent="0.2">
      <c r="B82" s="12"/>
    </row>
    <row r="83" spans="2:21" x14ac:dyDescent="0.2">
      <c r="B83" s="1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2:21" x14ac:dyDescent="0.2"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2:21" x14ac:dyDescent="0.2">
      <c r="B85" s="12"/>
    </row>
    <row r="86" spans="2:21" x14ac:dyDescent="0.2"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2:21" x14ac:dyDescent="0.2">
      <c r="B87" s="1"/>
    </row>
    <row r="88" spans="2:21" x14ac:dyDescent="0.2">
      <c r="B88" s="1"/>
    </row>
    <row r="89" spans="2:21" ht="15.75" x14ac:dyDescent="0.25">
      <c r="D89" s="14"/>
    </row>
    <row r="90" spans="2:21" x14ac:dyDescent="0.2">
      <c r="D90" s="15"/>
    </row>
    <row r="91" spans="2:21" ht="15" x14ac:dyDescent="0.2">
      <c r="C91" s="22"/>
      <c r="D91" s="16"/>
      <c r="E91" s="16"/>
      <c r="F91" s="16"/>
      <c r="G91" s="16"/>
      <c r="H91" s="16"/>
    </row>
    <row r="92" spans="2:21" ht="15" x14ac:dyDescent="0.2">
      <c r="D92" s="17"/>
      <c r="E92" s="17"/>
      <c r="F92" s="17"/>
      <c r="G92" s="17"/>
      <c r="H92" s="17"/>
    </row>
    <row r="93" spans="2:21" ht="15" x14ac:dyDescent="0.2">
      <c r="D93" s="17"/>
      <c r="E93" s="17"/>
      <c r="F93" s="17"/>
      <c r="G93" s="17"/>
      <c r="H93" s="17"/>
    </row>
    <row r="94" spans="2:21" ht="15" x14ac:dyDescent="0.2">
      <c r="D94" s="17"/>
      <c r="E94" s="17"/>
      <c r="F94" s="17"/>
      <c r="G94" s="17"/>
      <c r="H94" s="17"/>
    </row>
    <row r="95" spans="2:21" ht="15" x14ac:dyDescent="0.2">
      <c r="D95" s="17"/>
      <c r="E95" s="17"/>
      <c r="F95" s="17"/>
      <c r="G95" s="17"/>
      <c r="H95" s="17"/>
    </row>
    <row r="96" spans="2:21" ht="15" x14ac:dyDescent="0.2">
      <c r="D96" s="17"/>
      <c r="E96" s="18"/>
      <c r="F96" s="17"/>
      <c r="G96" s="17"/>
      <c r="H96" s="17"/>
    </row>
    <row r="97" spans="2:8" ht="15" x14ac:dyDescent="0.2">
      <c r="D97" s="17"/>
      <c r="E97" s="18"/>
      <c r="F97" s="17"/>
      <c r="G97" s="17"/>
      <c r="H97" s="17"/>
    </row>
    <row r="98" spans="2:8" ht="15" x14ac:dyDescent="0.2">
      <c r="D98" s="17"/>
      <c r="E98" s="18"/>
      <c r="F98" s="18"/>
      <c r="G98" s="17"/>
      <c r="H98" s="17"/>
    </row>
    <row r="99" spans="2:8" ht="15" x14ac:dyDescent="0.2">
      <c r="D99" s="17"/>
      <c r="E99" s="18"/>
      <c r="F99" s="18"/>
      <c r="G99" s="17"/>
      <c r="H99" s="17"/>
    </row>
    <row r="100" spans="2:8" ht="15" x14ac:dyDescent="0.2">
      <c r="D100" s="17"/>
      <c r="E100" s="18"/>
      <c r="F100" s="18"/>
      <c r="G100" s="18"/>
      <c r="H100" s="17"/>
    </row>
    <row r="101" spans="2:8" ht="15" x14ac:dyDescent="0.2">
      <c r="D101" s="17"/>
      <c r="E101" s="18"/>
      <c r="F101" s="18"/>
      <c r="G101" s="18"/>
      <c r="H101" s="17"/>
    </row>
    <row r="102" spans="2:8" ht="15" x14ac:dyDescent="0.2">
      <c r="D102" s="17"/>
      <c r="E102" s="18"/>
      <c r="F102" s="18"/>
      <c r="G102" s="18"/>
      <c r="H102" s="17"/>
    </row>
    <row r="103" spans="2:8" x14ac:dyDescent="0.2">
      <c r="B103" s="1"/>
    </row>
    <row r="104" spans="2:8" x14ac:dyDescent="0.2">
      <c r="B104" s="1"/>
    </row>
    <row r="105" spans="2:8" x14ac:dyDescent="0.2">
      <c r="B105" s="1"/>
    </row>
    <row r="120" spans="1:17" x14ac:dyDescent="0.2">
      <c r="A120" s="1"/>
    </row>
    <row r="121" spans="1:17" x14ac:dyDescent="0.2">
      <c r="A121" s="1"/>
    </row>
    <row r="122" spans="1:17" x14ac:dyDescent="0.2">
      <c r="A122" s="1"/>
      <c r="P122" s="8"/>
      <c r="Q122" s="8"/>
    </row>
    <row r="123" spans="1:17" x14ac:dyDescent="0.2">
      <c r="A123" s="1"/>
    </row>
    <row r="124" spans="1:17" x14ac:dyDescent="0.2">
      <c r="A124" s="1"/>
    </row>
    <row r="125" spans="1:17" x14ac:dyDescent="0.2">
      <c r="A125" s="1"/>
    </row>
    <row r="126" spans="1:17" x14ac:dyDescent="0.2">
      <c r="A126" s="1"/>
      <c r="Q126" s="4"/>
    </row>
    <row r="127" spans="1:17" x14ac:dyDescent="0.2">
      <c r="A127" s="1"/>
    </row>
    <row r="128" spans="1:17" x14ac:dyDescent="0.2">
      <c r="A128" s="1"/>
    </row>
    <row r="129" spans="1:2" x14ac:dyDescent="0.2">
      <c r="A129" s="1"/>
    </row>
    <row r="130" spans="1:2" x14ac:dyDescent="0.2">
      <c r="A130" s="1"/>
    </row>
    <row r="131" spans="1:2" x14ac:dyDescent="0.2">
      <c r="B131" s="1"/>
    </row>
    <row r="132" spans="1:2" x14ac:dyDescent="0.2">
      <c r="B132" s="1"/>
    </row>
    <row r="133" spans="1:2" x14ac:dyDescent="0.2">
      <c r="B133" s="1"/>
    </row>
    <row r="134" spans="1:2" x14ac:dyDescent="0.2">
      <c r="B134" s="1"/>
    </row>
    <row r="135" spans="1:2" x14ac:dyDescent="0.2">
      <c r="B135" s="1"/>
    </row>
    <row r="136" spans="1:2" x14ac:dyDescent="0.2">
      <c r="B136" s="1"/>
    </row>
    <row r="137" spans="1:2" x14ac:dyDescent="0.2">
      <c r="B137" s="1"/>
    </row>
    <row r="138" spans="1:2" x14ac:dyDescent="0.2">
      <c r="B138" s="1"/>
    </row>
    <row r="139" spans="1:2" x14ac:dyDescent="0.2">
      <c r="B139" s="1"/>
    </row>
    <row r="140" spans="1:2" x14ac:dyDescent="0.2">
      <c r="B140" s="1"/>
    </row>
    <row r="141" spans="1:2" x14ac:dyDescent="0.2">
      <c r="B141" s="1"/>
    </row>
    <row r="142" spans="1:2" x14ac:dyDescent="0.2">
      <c r="B142" s="1"/>
    </row>
    <row r="143" spans="1:2" x14ac:dyDescent="0.2">
      <c r="B143" s="1"/>
    </row>
    <row r="144" spans="1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</sheetData>
  <customSheetViews>
    <customSheetView guid="{76352FE9-FF82-4643-A06A-7C1C1C8B95E5}" scale="75" fitToPage="1" printArea="1" hiddenRows="1" hiddenColumns="1" showRuler="0">
      <pane xSplit="3" ySplit="8" topLeftCell="D9" activePane="bottomRight" state="frozen"/>
      <selection pane="bottomRight" activeCell="D9" sqref="D9"/>
      <colBreaks count="3" manualBreakCount="3">
        <brk id="18" min="61" max="93" man="1"/>
        <brk id="28" min="61" max="93" man="1"/>
        <brk id="174" min="8" max="57" man="1"/>
      </colBreaks>
      <pageMargins left="0.25" right="0.24" top="1.34" bottom="0.5" header="0.75" footer="0.25"/>
      <pageSetup scale="88" fitToWidth="2" orientation="landscape" r:id="rId1"/>
      <headerFooter alignWithMargins="0">
        <oddHeader>&amp;L&amp;"Arial,Bold"&amp;14Carbon Abatement Program
Electric Income Statement and Balance Sheet&amp;RSchedule SS - 5
Page &amp;P of &amp;N</oddHeader>
      </headerFooter>
    </customSheetView>
    <customSheetView guid="{908D5E16-B5D7-475E-AAA1-34F9C0485A59}" scale="75" fitToPage="1" printArea="1" hiddenRows="1" hiddenColumns="1" showRuler="0">
      <pane xSplit="172" ySplit="37" topLeftCell="FR39" activePane="bottomRight" state="frozen"/>
      <selection pane="bottomRight" activeCell="J16" sqref="J16"/>
      <colBreaks count="3" manualBreakCount="3">
        <brk id="18" min="61" max="93" man="1"/>
        <brk id="28" min="61" max="93" man="1"/>
        <brk id="174" min="8" max="57" man="1"/>
      </colBreaks>
      <pageMargins left="0.25" right="0.24" top="1.34" bottom="0.5" header="0.75" footer="0.25"/>
      <pageSetup fitToWidth="2" orientation="landscape" r:id="rId2"/>
      <headerFooter alignWithMargins="0">
        <oddHeader>&amp;L&amp;"Arial,Bold"&amp;14PSE&amp;G Share of $500M&amp;RSchedule SS - 5 (Revised)
Page &amp;P of &amp;N</oddHeader>
      </headerFooter>
    </customSheetView>
  </customSheetViews>
  <phoneticPr fontId="7" type="noConversion"/>
  <pageMargins left="0.25" right="0.24" top="1.34" bottom="0.5" header="0.75" footer="0.25"/>
  <pageSetup scale="76" fitToWidth="2" orientation="landscape" r:id="rId3"/>
  <headerFooter alignWithMargins="0">
    <oddHeader>&amp;L&amp;"Arial,Bold"&amp;12PSE-G Solar Loan II Program
Income Statement and Balance Sheet&amp;RSchedule  SS-6
Page &amp;P of &amp;N</oddHeader>
  </headerFooter>
  <colBreaks count="2" manualBreakCount="2">
    <brk id="17" min="1" max="33" man="1"/>
    <brk id="27" min="1" max="33" man="1"/>
  </colBreaks>
  <ignoredErrors>
    <ignoredError sqref="D1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autoPageBreaks="0" fitToPage="1"/>
  </sheetPr>
  <dimension ref="A1:U47"/>
  <sheetViews>
    <sheetView view="pageBreakPreview" zoomScale="75" zoomScaleNormal="75" workbookViewId="0">
      <pane xSplit="5" ySplit="6" topLeftCell="F10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RowHeight="12.75" x14ac:dyDescent="0.2"/>
  <cols>
    <col min="1" max="1" width="12.85546875" customWidth="1"/>
    <col min="2" max="3" width="11.7109375" customWidth="1"/>
    <col min="4" max="4" width="10.140625" customWidth="1"/>
    <col min="5" max="5" width="11.7109375" bestFit="1" customWidth="1"/>
    <col min="6" max="6" width="12.28515625" bestFit="1" customWidth="1"/>
    <col min="7" max="7" width="11.5703125" customWidth="1"/>
    <col min="8" max="8" width="12.28515625" customWidth="1"/>
    <col min="9" max="9" width="10.7109375" customWidth="1"/>
    <col min="10" max="10" width="12" customWidth="1"/>
    <col min="11" max="11" width="12.5703125" customWidth="1"/>
    <col min="12" max="12" width="11.7109375" customWidth="1"/>
    <col min="13" max="13" width="12.140625" customWidth="1"/>
    <col min="14" max="14" width="11.7109375" customWidth="1"/>
    <col min="15" max="15" width="10.85546875" customWidth="1"/>
    <col min="16" max="16" width="9.7109375" customWidth="1"/>
    <col min="17" max="17" width="9.28515625" customWidth="1"/>
    <col min="18" max="18" width="9.5703125" customWidth="1"/>
    <col min="19" max="19" width="10.42578125" bestFit="1" customWidth="1"/>
    <col min="20" max="20" width="9.28515625" bestFit="1" customWidth="1"/>
  </cols>
  <sheetData>
    <row r="1" spans="1:20" ht="23.25" x14ac:dyDescent="0.35">
      <c r="A1" s="75" t="str">
        <f>WACC!A1</f>
        <v>PSE&amp;G Solar Loan I Program</v>
      </c>
      <c r="B1" s="75"/>
      <c r="C1" s="75"/>
      <c r="I1" s="110"/>
      <c r="T1" s="33" t="s">
        <v>184</v>
      </c>
    </row>
    <row r="2" spans="1:20" ht="20.25" x14ac:dyDescent="0.3">
      <c r="A2" s="75" t="s">
        <v>96</v>
      </c>
      <c r="B2" s="75"/>
      <c r="C2" s="75"/>
    </row>
    <row r="4" spans="1:20" ht="20.25" x14ac:dyDescent="0.3">
      <c r="A4" s="75" t="s">
        <v>138</v>
      </c>
      <c r="B4" s="75"/>
      <c r="C4" s="75"/>
    </row>
    <row r="5" spans="1:20" x14ac:dyDescent="0.2">
      <c r="F5" s="15" t="s">
        <v>97</v>
      </c>
      <c r="G5" s="15" t="s">
        <v>98</v>
      </c>
      <c r="H5" s="15" t="s">
        <v>99</v>
      </c>
      <c r="I5" s="15" t="s">
        <v>100</v>
      </c>
      <c r="J5" s="15" t="s">
        <v>101</v>
      </c>
      <c r="K5" s="15" t="s">
        <v>102</v>
      </c>
      <c r="L5" s="15" t="s">
        <v>103</v>
      </c>
      <c r="M5" s="15" t="s">
        <v>104</v>
      </c>
      <c r="N5" s="15" t="s">
        <v>105</v>
      </c>
      <c r="O5" s="15" t="s">
        <v>106</v>
      </c>
      <c r="P5" s="15" t="s">
        <v>107</v>
      </c>
    </row>
    <row r="6" spans="1:20" s="81" customFormat="1" ht="76.5" x14ac:dyDescent="0.2">
      <c r="F6" s="56" t="s">
        <v>219</v>
      </c>
      <c r="G6" s="56" t="s">
        <v>220</v>
      </c>
      <c r="H6" s="56" t="s">
        <v>108</v>
      </c>
      <c r="I6" s="56" t="s">
        <v>109</v>
      </c>
      <c r="J6" s="56" t="s">
        <v>110</v>
      </c>
      <c r="K6" s="56" t="s">
        <v>111</v>
      </c>
      <c r="L6" s="56" t="s">
        <v>141</v>
      </c>
      <c r="M6" s="56" t="s">
        <v>142</v>
      </c>
      <c r="N6" s="56" t="s">
        <v>217</v>
      </c>
      <c r="O6" s="56" t="s">
        <v>218</v>
      </c>
      <c r="P6" s="56" t="s">
        <v>143</v>
      </c>
    </row>
    <row r="7" spans="1:20" x14ac:dyDescent="0.2">
      <c r="E7">
        <v>2008</v>
      </c>
      <c r="F7" s="141">
        <v>426894</v>
      </c>
      <c r="G7" s="141">
        <v>3736.76</v>
      </c>
      <c r="H7" s="111">
        <f>F7+G7</f>
        <v>430630.76</v>
      </c>
      <c r="I7" s="112">
        <v>0</v>
      </c>
      <c r="J7" s="90">
        <f>-I7*$F$17*1000</f>
        <v>0</v>
      </c>
      <c r="K7" s="111">
        <f>H7</f>
        <v>430630.76</v>
      </c>
    </row>
    <row r="8" spans="1:20" x14ac:dyDescent="0.2">
      <c r="C8" s="7"/>
      <c r="E8" s="33">
        <v>2009</v>
      </c>
      <c r="F8" s="141">
        <v>786314.9188695834</v>
      </c>
      <c r="G8" s="141">
        <v>14781.27</v>
      </c>
      <c r="H8" s="111">
        <f t="shared" ref="H8:H14" si="0">F8+G8+K7</f>
        <v>1231726.9488695834</v>
      </c>
      <c r="I8" s="112">
        <v>0</v>
      </c>
      <c r="J8" s="90">
        <f>-I8*$F$17*1000</f>
        <v>0</v>
      </c>
      <c r="K8" s="90">
        <f>H8+J8</f>
        <v>1231726.9488695834</v>
      </c>
      <c r="L8" s="111">
        <v>899055.64239168493</v>
      </c>
      <c r="M8" s="112">
        <f t="shared" ref="M8:M14" si="1">ROUND(L8/$F$17/1000,6)</f>
        <v>2.0999999999999999E-5</v>
      </c>
      <c r="N8" s="111"/>
      <c r="P8" s="124">
        <f t="shared" ref="P8:P14" si="2">I8+M8+O8</f>
        <v>2.0999999999999999E-5</v>
      </c>
    </row>
    <row r="9" spans="1:20" x14ac:dyDescent="0.2">
      <c r="C9" s="7"/>
      <c r="E9">
        <v>2010</v>
      </c>
      <c r="F9" s="141">
        <v>751671.45443813095</v>
      </c>
      <c r="G9" s="141">
        <v>0</v>
      </c>
      <c r="H9" s="111">
        <f t="shared" si="0"/>
        <v>1983398.4033077145</v>
      </c>
      <c r="I9" s="112">
        <f t="shared" ref="I9:I14" si="3">ROUND(H9/$F$17/1000,6)</f>
        <v>4.6E-5</v>
      </c>
      <c r="J9" s="90">
        <f t="shared" ref="J9:J14" si="4">-H9</f>
        <v>-1983398.4033077145</v>
      </c>
      <c r="K9" s="90">
        <f t="shared" ref="K9:K14" si="5">H9+J9</f>
        <v>0</v>
      </c>
      <c r="L9" s="111">
        <v>1351696.4090707672</v>
      </c>
      <c r="M9" s="112">
        <f t="shared" si="1"/>
        <v>3.1999999999999999E-5</v>
      </c>
      <c r="N9" s="111">
        <f>RateAnalE!B11</f>
        <v>-342173.20840989694</v>
      </c>
      <c r="O9" s="112">
        <f>RateAnalE!C11</f>
        <v>-6.9999999999999999E-6</v>
      </c>
      <c r="P9" s="124">
        <f t="shared" si="2"/>
        <v>7.1000000000000005E-5</v>
      </c>
    </row>
    <row r="10" spans="1:20" x14ac:dyDescent="0.2">
      <c r="C10" s="7"/>
      <c r="E10">
        <f>E9+1</f>
        <v>2011</v>
      </c>
      <c r="F10" s="141">
        <v>600807.54239553493</v>
      </c>
      <c r="G10" s="141">
        <v>0</v>
      </c>
      <c r="H10" s="111">
        <f t="shared" si="0"/>
        <v>600807.54239553493</v>
      </c>
      <c r="I10" s="112">
        <f t="shared" si="3"/>
        <v>1.4E-5</v>
      </c>
      <c r="J10" s="90">
        <f t="shared" si="4"/>
        <v>-600807.54239553493</v>
      </c>
      <c r="K10" s="90">
        <f t="shared" si="5"/>
        <v>0</v>
      </c>
      <c r="L10" s="111">
        <v>1626807.0367488074</v>
      </c>
      <c r="M10" s="112">
        <f t="shared" si="1"/>
        <v>3.8000000000000002E-5</v>
      </c>
      <c r="N10" s="111">
        <f>RateAnalE!B12</f>
        <v>4788503.0572874472</v>
      </c>
      <c r="O10" s="112">
        <f>RateAnalE!C12</f>
        <v>1.12E-4</v>
      </c>
      <c r="P10" s="124">
        <f t="shared" si="2"/>
        <v>1.64E-4</v>
      </c>
    </row>
    <row r="11" spans="1:20" x14ac:dyDescent="0.2">
      <c r="C11" s="7"/>
      <c r="E11">
        <f>E10+1</f>
        <v>2012</v>
      </c>
      <c r="F11" s="141">
        <v>733688.70633379696</v>
      </c>
      <c r="G11" s="141">
        <v>0</v>
      </c>
      <c r="H11" s="111">
        <f t="shared" si="0"/>
        <v>733688.70633379696</v>
      </c>
      <c r="I11" s="112">
        <f t="shared" si="3"/>
        <v>1.7E-5</v>
      </c>
      <c r="J11" s="90">
        <f t="shared" si="4"/>
        <v>-733688.70633379696</v>
      </c>
      <c r="K11" s="90">
        <f t="shared" si="5"/>
        <v>0</v>
      </c>
      <c r="L11" s="111">
        <v>2112073.8376896563</v>
      </c>
      <c r="M11" s="112">
        <f t="shared" si="1"/>
        <v>4.8999999999999998E-5</v>
      </c>
      <c r="N11" s="111">
        <f>RateAnalE!B13</f>
        <v>10143664.690315081</v>
      </c>
      <c r="O11" s="112">
        <f>RateAnalE!C13</f>
        <v>2.3699999999999999E-4</v>
      </c>
      <c r="P11" s="124">
        <f t="shared" si="2"/>
        <v>3.0299999999999999E-4</v>
      </c>
    </row>
    <row r="12" spans="1:20" x14ac:dyDescent="0.2">
      <c r="C12" s="7"/>
      <c r="E12">
        <f>E11+1</f>
        <v>2013</v>
      </c>
      <c r="F12" s="141">
        <v>754752.409970999</v>
      </c>
      <c r="G12" s="141">
        <v>0</v>
      </c>
      <c r="H12" s="111">
        <f t="shared" si="0"/>
        <v>754752.409970999</v>
      </c>
      <c r="I12" s="112">
        <f t="shared" si="3"/>
        <v>1.8E-5</v>
      </c>
      <c r="J12" s="90">
        <f t="shared" si="4"/>
        <v>-754752.409970999</v>
      </c>
      <c r="K12" s="90">
        <f t="shared" si="5"/>
        <v>0</v>
      </c>
      <c r="L12" s="111">
        <v>2173828.1646079924</v>
      </c>
      <c r="M12" s="112">
        <f t="shared" si="1"/>
        <v>5.1E-5</v>
      </c>
      <c r="N12" s="111">
        <f>RateAnalE!B14</f>
        <v>9445803.1694553923</v>
      </c>
      <c r="O12" s="112">
        <f>RateAnalE!C14</f>
        <v>2.2100000000000001E-4</v>
      </c>
      <c r="P12" s="124">
        <f t="shared" si="2"/>
        <v>2.9E-4</v>
      </c>
    </row>
    <row r="13" spans="1:20" x14ac:dyDescent="0.2">
      <c r="C13" s="7"/>
      <c r="E13">
        <f>E12+1</f>
        <v>2014</v>
      </c>
      <c r="F13" s="141">
        <v>731737.57485766511</v>
      </c>
      <c r="G13" s="141">
        <v>0</v>
      </c>
      <c r="H13" s="111">
        <f t="shared" si="0"/>
        <v>731737.57485766511</v>
      </c>
      <c r="I13" s="112">
        <f t="shared" si="3"/>
        <v>1.7E-5</v>
      </c>
      <c r="J13" s="90">
        <f t="shared" si="4"/>
        <v>-731737.57485766511</v>
      </c>
      <c r="K13" s="90">
        <f t="shared" si="5"/>
        <v>0</v>
      </c>
      <c r="L13" s="111">
        <v>2150084.9885600819</v>
      </c>
      <c r="M13" s="112">
        <f t="shared" si="1"/>
        <v>5.0000000000000002E-5</v>
      </c>
      <c r="N13" s="111">
        <f>RateAnalE!B15</f>
        <v>7796342.3900881996</v>
      </c>
      <c r="O13" s="112">
        <f>RateAnalE!C15</f>
        <v>1.8200000000000001E-4</v>
      </c>
      <c r="P13" s="124">
        <f t="shared" si="2"/>
        <v>2.4899999999999998E-4</v>
      </c>
    </row>
    <row r="14" spans="1:20" x14ac:dyDescent="0.2">
      <c r="C14" s="7"/>
      <c r="E14">
        <f>E13+1</f>
        <v>2015</v>
      </c>
      <c r="F14" s="141">
        <v>654717.70467642718</v>
      </c>
      <c r="G14" s="141">
        <v>0</v>
      </c>
      <c r="H14" s="111">
        <f t="shared" si="0"/>
        <v>654717.70467642718</v>
      </c>
      <c r="I14" s="112">
        <f t="shared" si="3"/>
        <v>1.5E-5</v>
      </c>
      <c r="J14" s="90">
        <f t="shared" si="4"/>
        <v>-654717.70467642718</v>
      </c>
      <c r="K14" s="90">
        <f t="shared" si="5"/>
        <v>0</v>
      </c>
      <c r="L14" s="111">
        <v>2112181.555991604</v>
      </c>
      <c r="M14" s="112">
        <f t="shared" si="1"/>
        <v>4.8999999999999998E-5</v>
      </c>
      <c r="N14" s="111">
        <f>RateAnalE!B16</f>
        <v>8193801.2052029399</v>
      </c>
      <c r="O14" s="112">
        <f>RateAnalE!C16</f>
        <v>1.9100000000000001E-4</v>
      </c>
      <c r="P14" s="124">
        <f t="shared" si="2"/>
        <v>2.5500000000000002E-4</v>
      </c>
    </row>
    <row r="15" spans="1:20" ht="63.75" x14ac:dyDescent="0.2">
      <c r="F15" s="58" t="s">
        <v>112</v>
      </c>
      <c r="G15" s="58" t="s">
        <v>112</v>
      </c>
      <c r="H15" s="58" t="s">
        <v>113</v>
      </c>
      <c r="I15" s="58" t="s">
        <v>114</v>
      </c>
      <c r="J15" s="113" t="s">
        <v>221</v>
      </c>
      <c r="K15" s="58" t="s">
        <v>115</v>
      </c>
      <c r="L15" s="58" t="s">
        <v>140</v>
      </c>
      <c r="M15" s="58" t="s">
        <v>116</v>
      </c>
      <c r="N15" s="58" t="s">
        <v>139</v>
      </c>
      <c r="O15" s="58" t="s">
        <v>121</v>
      </c>
      <c r="P15" s="58" t="s">
        <v>117</v>
      </c>
    </row>
    <row r="17" spans="1:21" x14ac:dyDescent="0.2">
      <c r="F17" s="111">
        <f>RateAnalE!D5</f>
        <v>42824998.57837864</v>
      </c>
      <c r="G17" t="s">
        <v>122</v>
      </c>
    </row>
    <row r="18" spans="1:21" x14ac:dyDescent="0.2">
      <c r="F18" s="111"/>
    </row>
    <row r="19" spans="1:21" ht="14.25" x14ac:dyDescent="0.2">
      <c r="A19" s="114"/>
      <c r="B19" s="114"/>
      <c r="C19" s="114"/>
      <c r="D19" s="114"/>
      <c r="E19" s="114"/>
      <c r="F19" s="115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  <row r="20" spans="1:21" x14ac:dyDescent="0.2">
      <c r="P20" s="46">
        <v>6960</v>
      </c>
      <c r="Q20" t="s">
        <v>131</v>
      </c>
    </row>
    <row r="21" spans="1:21" ht="20.25" x14ac:dyDescent="0.3">
      <c r="A21" s="75" t="s">
        <v>118</v>
      </c>
      <c r="B21" s="75"/>
      <c r="C21" s="75"/>
      <c r="P21" s="46">
        <v>722</v>
      </c>
      <c r="Q21" t="s">
        <v>132</v>
      </c>
    </row>
    <row r="22" spans="1:21" x14ac:dyDescent="0.2">
      <c r="F22" s="72">
        <v>7.0000000000000007E-2</v>
      </c>
      <c r="G22" t="s">
        <v>64</v>
      </c>
      <c r="P22" s="46">
        <v>509</v>
      </c>
      <c r="Q22" t="s">
        <v>133</v>
      </c>
    </row>
    <row r="23" spans="1:21" x14ac:dyDescent="0.2">
      <c r="F23" s="4"/>
      <c r="P23" s="4"/>
    </row>
    <row r="24" spans="1:21" x14ac:dyDescent="0.2">
      <c r="P24" s="92">
        <v>2.0999999999999999E-5</v>
      </c>
      <c r="Q24" t="s">
        <v>79</v>
      </c>
    </row>
    <row r="25" spans="1:21" x14ac:dyDescent="0.2">
      <c r="B25" s="48">
        <f>A25-1</f>
        <v>-1</v>
      </c>
      <c r="C25" s="48">
        <f>B25-1</f>
        <v>-2</v>
      </c>
      <c r="D25" s="48">
        <f>C25-1</f>
        <v>-3</v>
      </c>
      <c r="E25" s="48">
        <f t="shared" ref="E25:T25" si="6">D25-1</f>
        <v>-4</v>
      </c>
      <c r="F25" s="48">
        <f t="shared" si="6"/>
        <v>-5</v>
      </c>
      <c r="G25" s="48">
        <f t="shared" si="6"/>
        <v>-6</v>
      </c>
      <c r="H25" s="48">
        <f t="shared" si="6"/>
        <v>-7</v>
      </c>
      <c r="I25" s="48">
        <f t="shared" si="6"/>
        <v>-8</v>
      </c>
      <c r="J25" s="48">
        <f t="shared" si="6"/>
        <v>-9</v>
      </c>
      <c r="K25" s="48">
        <f t="shared" si="6"/>
        <v>-10</v>
      </c>
      <c r="L25" s="48">
        <f t="shared" si="6"/>
        <v>-11</v>
      </c>
      <c r="M25" s="48">
        <f t="shared" si="6"/>
        <v>-12</v>
      </c>
      <c r="N25" s="48">
        <f t="shared" si="6"/>
        <v>-13</v>
      </c>
      <c r="O25" s="48">
        <f t="shared" si="6"/>
        <v>-14</v>
      </c>
      <c r="P25" s="48">
        <f t="shared" si="6"/>
        <v>-15</v>
      </c>
      <c r="Q25" s="48">
        <f t="shared" si="6"/>
        <v>-16</v>
      </c>
      <c r="R25" s="48">
        <f t="shared" si="6"/>
        <v>-17</v>
      </c>
      <c r="S25" s="48">
        <f t="shared" si="6"/>
        <v>-18</v>
      </c>
      <c r="T25" s="48">
        <f t="shared" si="6"/>
        <v>-19</v>
      </c>
      <c r="U25" s="48"/>
    </row>
    <row r="26" spans="1:21" ht="14.25" x14ac:dyDescent="0.2">
      <c r="D26" s="48"/>
      <c r="E26" s="116"/>
      <c r="F26" s="303" t="s">
        <v>69</v>
      </c>
      <c r="G26" s="303"/>
      <c r="H26" s="303"/>
      <c r="I26" s="303"/>
      <c r="J26" s="303"/>
      <c r="K26" s="303"/>
      <c r="L26" s="303"/>
      <c r="M26" s="303"/>
      <c r="N26" s="303"/>
      <c r="O26" s="304"/>
      <c r="P26" s="93" t="s">
        <v>130</v>
      </c>
      <c r="Q26" s="94"/>
      <c r="R26" s="95"/>
    </row>
    <row r="27" spans="1:21" ht="76.5" x14ac:dyDescent="0.2">
      <c r="B27" s="56" t="s">
        <v>126</v>
      </c>
      <c r="C27" s="56" t="s">
        <v>127</v>
      </c>
      <c r="D27" s="56" t="s">
        <v>143</v>
      </c>
      <c r="E27" s="117" t="s">
        <v>145</v>
      </c>
      <c r="F27" s="56" t="s">
        <v>55</v>
      </c>
      <c r="G27" s="56" t="s">
        <v>56</v>
      </c>
      <c r="H27" s="56" t="s">
        <v>57</v>
      </c>
      <c r="I27" s="56" t="s">
        <v>58</v>
      </c>
      <c r="J27" s="56" t="s">
        <v>66</v>
      </c>
      <c r="K27" s="56" t="s">
        <v>67</v>
      </c>
      <c r="L27" s="56" t="s">
        <v>59</v>
      </c>
      <c r="M27" s="56" t="s">
        <v>60</v>
      </c>
      <c r="N27" s="56" t="s">
        <v>61</v>
      </c>
      <c r="O27" s="96" t="s">
        <v>62</v>
      </c>
      <c r="P27" s="104" t="s">
        <v>80</v>
      </c>
      <c r="Q27" s="56" t="s">
        <v>81</v>
      </c>
      <c r="R27" s="96" t="s">
        <v>82</v>
      </c>
      <c r="S27" s="56" t="s">
        <v>137</v>
      </c>
      <c r="T27" s="56" t="s">
        <v>91</v>
      </c>
    </row>
    <row r="28" spans="1:21" s="81" customFormat="1" ht="19.5" customHeight="1" x14ac:dyDescent="0.2">
      <c r="A28" s="125"/>
      <c r="B28" s="125"/>
      <c r="C28" s="125"/>
      <c r="D28" s="85"/>
      <c r="E28" s="127" t="s">
        <v>123</v>
      </c>
      <c r="F28" s="118">
        <f>RateAnalE!E10-$P$24</f>
        <v>0.18305299999999999</v>
      </c>
      <c r="G28" s="118">
        <f>RateAnalE!F10-$P$24</f>
        <v>0.16106200000000001</v>
      </c>
      <c r="H28" s="118">
        <f>RateAnalE!G10-$P$24</f>
        <v>0.17158800000000002</v>
      </c>
      <c r="I28" s="118">
        <f>RateAnalE!H10-$P$24</f>
        <v>0.176092</v>
      </c>
      <c r="J28" s="118">
        <f>RateAnalE!I10-$P$24</f>
        <v>0.15472</v>
      </c>
      <c r="K28" s="118">
        <f>RateAnalE!J10-$P$24</f>
        <v>0.15759900000000002</v>
      </c>
      <c r="L28" s="118">
        <f>RateAnalE!K10-$P$24</f>
        <v>0.161942</v>
      </c>
      <c r="M28" s="118">
        <f>RateAnalE!L10-$P$24</f>
        <v>0.15294000000000002</v>
      </c>
      <c r="N28" s="118">
        <f>RateAnalE!M10-$P$24</f>
        <v>0.14457200000000001</v>
      </c>
      <c r="O28" s="119">
        <f>RateAnalE!N10-$P$24</f>
        <v>0.13622400000000001</v>
      </c>
      <c r="P28" s="105"/>
      <c r="Q28" s="98"/>
      <c r="R28" s="99">
        <f t="shared" ref="R28:R33" si="7">4*P28+8*Q28</f>
        <v>0</v>
      </c>
      <c r="S28" s="98">
        <f>RateAnalE!S10-RateAnalE!Q10</f>
        <v>1277.92</v>
      </c>
      <c r="T28" s="87"/>
    </row>
    <row r="29" spans="1:21" s="81" customFormat="1" x14ac:dyDescent="0.2">
      <c r="A29" s="109">
        <v>2009</v>
      </c>
      <c r="B29" s="126">
        <f t="shared" ref="B29:B35" si="8">ROUND(I8*(1+$F$22),6)</f>
        <v>0</v>
      </c>
      <c r="C29" s="126">
        <f t="shared" ref="C29:C35" si="9">ROUND((M8+O8)*(1+$F$22),6)</f>
        <v>2.1999999999999999E-5</v>
      </c>
      <c r="D29" s="77">
        <f>P8</f>
        <v>2.0999999999999999E-5</v>
      </c>
      <c r="E29" s="120">
        <f>ROUND(D29*(1+$F$22),6)</f>
        <v>2.1999999999999999E-5</v>
      </c>
      <c r="F29" s="78">
        <f t="shared" ref="F29:O29" si="10">F$28+$E29</f>
        <v>0.18307499999999999</v>
      </c>
      <c r="G29" s="78">
        <f t="shared" si="10"/>
        <v>0.161084</v>
      </c>
      <c r="H29" s="78">
        <f t="shared" si="10"/>
        <v>0.17161000000000001</v>
      </c>
      <c r="I29" s="78">
        <f t="shared" si="10"/>
        <v>0.17611399999999999</v>
      </c>
      <c r="J29" s="78">
        <f t="shared" si="10"/>
        <v>0.15474199999999999</v>
      </c>
      <c r="K29" s="78">
        <f t="shared" si="10"/>
        <v>0.15762100000000001</v>
      </c>
      <c r="L29" s="78">
        <f t="shared" si="10"/>
        <v>0.161964</v>
      </c>
      <c r="M29" s="78">
        <f t="shared" si="10"/>
        <v>0.15296200000000001</v>
      </c>
      <c r="N29" s="78">
        <f t="shared" si="10"/>
        <v>0.144594</v>
      </c>
      <c r="O29" s="121">
        <f t="shared" si="10"/>
        <v>0.13624600000000001</v>
      </c>
      <c r="P29" s="45">
        <f t="shared" ref="P29:P35" si="11">ROUND($B29*$P$21,2)+ROUND($C29*$P$21,2)</f>
        <v>0.02</v>
      </c>
      <c r="Q29" s="45">
        <f t="shared" ref="Q29:Q35" si="12">ROUND($B29*$P$22,2)+ROUND($C29*$P$22,2)</f>
        <v>0.01</v>
      </c>
      <c r="R29" s="102">
        <f t="shared" si="7"/>
        <v>0.16</v>
      </c>
      <c r="S29" s="45">
        <f t="shared" ref="S29:S35" si="13">$S$28+$R29</f>
        <v>1278.0800000000002</v>
      </c>
      <c r="T29" s="57">
        <f t="shared" ref="T29:T35" si="14">R29/$S$28</f>
        <v>1.2520345561537499E-4</v>
      </c>
    </row>
    <row r="30" spans="1:21" x14ac:dyDescent="0.2">
      <c r="A30">
        <v>2010</v>
      </c>
      <c r="B30" s="126">
        <f t="shared" si="8"/>
        <v>4.8999999999999998E-5</v>
      </c>
      <c r="C30" s="126">
        <f t="shared" si="9"/>
        <v>2.6999999999999999E-5</v>
      </c>
      <c r="D30" s="77">
        <f t="shared" ref="D30:D35" si="15">P9</f>
        <v>7.1000000000000005E-5</v>
      </c>
      <c r="E30" s="120">
        <f t="shared" ref="E30:E35" si="16">ROUND(D30*(1+$F$22),6)</f>
        <v>7.6000000000000004E-5</v>
      </c>
      <c r="F30" s="78">
        <f t="shared" ref="F30:O35" si="17">F$28+$E30</f>
        <v>0.18312899999999999</v>
      </c>
      <c r="G30" s="78">
        <f t="shared" si="17"/>
        <v>0.161138</v>
      </c>
      <c r="H30" s="78">
        <f t="shared" si="17"/>
        <v>0.17166400000000001</v>
      </c>
      <c r="I30" s="78">
        <f t="shared" si="17"/>
        <v>0.17616799999999999</v>
      </c>
      <c r="J30" s="78">
        <f t="shared" si="17"/>
        <v>0.15479599999999999</v>
      </c>
      <c r="K30" s="78">
        <f t="shared" si="17"/>
        <v>0.15767500000000001</v>
      </c>
      <c r="L30" s="78">
        <f t="shared" si="17"/>
        <v>0.162018</v>
      </c>
      <c r="M30" s="78">
        <f t="shared" si="17"/>
        <v>0.15301600000000001</v>
      </c>
      <c r="N30" s="78">
        <f t="shared" si="17"/>
        <v>0.144648</v>
      </c>
      <c r="O30" s="121">
        <f t="shared" si="17"/>
        <v>0.1363</v>
      </c>
      <c r="P30" s="45">
        <f t="shared" si="11"/>
        <v>0.06</v>
      </c>
      <c r="Q30" s="45">
        <f t="shared" si="12"/>
        <v>0.03</v>
      </c>
      <c r="R30" s="102">
        <f t="shared" si="7"/>
        <v>0.48</v>
      </c>
      <c r="S30" s="45">
        <f t="shared" si="13"/>
        <v>1278.4000000000001</v>
      </c>
      <c r="T30" s="57">
        <f t="shared" si="14"/>
        <v>3.7561036684612489E-4</v>
      </c>
    </row>
    <row r="31" spans="1:21" x14ac:dyDescent="0.2">
      <c r="A31">
        <v>2011</v>
      </c>
      <c r="B31" s="126">
        <f t="shared" si="8"/>
        <v>1.5E-5</v>
      </c>
      <c r="C31" s="126">
        <f t="shared" si="9"/>
        <v>1.6100000000000001E-4</v>
      </c>
      <c r="D31" s="77">
        <f t="shared" si="15"/>
        <v>1.64E-4</v>
      </c>
      <c r="E31" s="120">
        <f t="shared" si="16"/>
        <v>1.75E-4</v>
      </c>
      <c r="F31" s="78">
        <f t="shared" si="17"/>
        <v>0.183228</v>
      </c>
      <c r="G31" s="78">
        <f t="shared" si="17"/>
        <v>0.16123700000000002</v>
      </c>
      <c r="H31" s="78">
        <f t="shared" si="17"/>
        <v>0.17176300000000003</v>
      </c>
      <c r="I31" s="78">
        <f t="shared" si="17"/>
        <v>0.17626700000000001</v>
      </c>
      <c r="J31" s="78">
        <f t="shared" si="17"/>
        <v>0.154895</v>
      </c>
      <c r="K31" s="78">
        <f t="shared" si="17"/>
        <v>0.15777400000000003</v>
      </c>
      <c r="L31" s="78">
        <f t="shared" si="17"/>
        <v>0.16211700000000001</v>
      </c>
      <c r="M31" s="78">
        <f t="shared" si="17"/>
        <v>0.15311500000000003</v>
      </c>
      <c r="N31" s="78">
        <f t="shared" si="17"/>
        <v>0.14474700000000001</v>
      </c>
      <c r="O31" s="121">
        <f t="shared" si="17"/>
        <v>0.13639900000000002</v>
      </c>
      <c r="P31" s="45">
        <f t="shared" si="11"/>
        <v>0.13</v>
      </c>
      <c r="Q31" s="45">
        <f t="shared" si="12"/>
        <v>0.09</v>
      </c>
      <c r="R31" s="102">
        <f t="shared" si="7"/>
        <v>1.24</v>
      </c>
      <c r="S31" s="45">
        <f t="shared" si="13"/>
        <v>1279.1600000000001</v>
      </c>
      <c r="T31" s="57">
        <f t="shared" si="14"/>
        <v>9.7032678101915612E-4</v>
      </c>
    </row>
    <row r="32" spans="1:21" x14ac:dyDescent="0.2">
      <c r="A32">
        <v>2012</v>
      </c>
      <c r="B32" s="126">
        <f t="shared" si="8"/>
        <v>1.8E-5</v>
      </c>
      <c r="C32" s="126">
        <f t="shared" si="9"/>
        <v>3.0600000000000001E-4</v>
      </c>
      <c r="D32" s="77">
        <f t="shared" si="15"/>
        <v>3.0299999999999999E-4</v>
      </c>
      <c r="E32" s="120">
        <f t="shared" si="16"/>
        <v>3.2400000000000001E-4</v>
      </c>
      <c r="F32" s="78">
        <f t="shared" si="17"/>
        <v>0.18337699999999998</v>
      </c>
      <c r="G32" s="78">
        <f t="shared" si="17"/>
        <v>0.161386</v>
      </c>
      <c r="H32" s="78">
        <f t="shared" si="17"/>
        <v>0.17191200000000001</v>
      </c>
      <c r="I32" s="78">
        <f t="shared" si="17"/>
        <v>0.17641599999999999</v>
      </c>
      <c r="J32" s="78">
        <f t="shared" si="17"/>
        <v>0.15504399999999999</v>
      </c>
      <c r="K32" s="78">
        <f t="shared" si="17"/>
        <v>0.15792300000000001</v>
      </c>
      <c r="L32" s="78">
        <f t="shared" si="17"/>
        <v>0.16226599999999999</v>
      </c>
      <c r="M32" s="78">
        <f t="shared" si="17"/>
        <v>0.15326400000000001</v>
      </c>
      <c r="N32" s="78">
        <f t="shared" si="17"/>
        <v>0.144896</v>
      </c>
      <c r="O32" s="121">
        <f t="shared" si="17"/>
        <v>0.136548</v>
      </c>
      <c r="P32" s="45">
        <f t="shared" si="11"/>
        <v>0.23</v>
      </c>
      <c r="Q32" s="45">
        <f t="shared" si="12"/>
        <v>0.17</v>
      </c>
      <c r="R32" s="102">
        <f t="shared" si="7"/>
        <v>2.2800000000000002</v>
      </c>
      <c r="S32" s="45">
        <f t="shared" si="13"/>
        <v>1280.2</v>
      </c>
      <c r="T32" s="57">
        <f t="shared" si="14"/>
        <v>1.7841492425190936E-3</v>
      </c>
    </row>
    <row r="33" spans="1:21" x14ac:dyDescent="0.2">
      <c r="A33">
        <f>A32+1</f>
        <v>2013</v>
      </c>
      <c r="B33" s="126">
        <f t="shared" si="8"/>
        <v>1.9000000000000001E-5</v>
      </c>
      <c r="C33" s="126">
        <f t="shared" si="9"/>
        <v>2.9100000000000003E-4</v>
      </c>
      <c r="D33" s="77">
        <f t="shared" si="15"/>
        <v>2.9E-4</v>
      </c>
      <c r="E33" s="120">
        <f t="shared" si="16"/>
        <v>3.1E-4</v>
      </c>
      <c r="F33" s="78">
        <f t="shared" si="17"/>
        <v>0.183363</v>
      </c>
      <c r="G33" s="78">
        <f t="shared" si="17"/>
        <v>0.16137200000000002</v>
      </c>
      <c r="H33" s="78">
        <f t="shared" si="17"/>
        <v>0.17189800000000002</v>
      </c>
      <c r="I33" s="78">
        <f t="shared" si="17"/>
        <v>0.176402</v>
      </c>
      <c r="J33" s="78">
        <f t="shared" si="17"/>
        <v>0.15503</v>
      </c>
      <c r="K33" s="78">
        <f t="shared" si="17"/>
        <v>0.15790900000000002</v>
      </c>
      <c r="L33" s="78">
        <f t="shared" si="17"/>
        <v>0.16225200000000001</v>
      </c>
      <c r="M33" s="78">
        <f t="shared" si="17"/>
        <v>0.15325000000000003</v>
      </c>
      <c r="N33" s="78">
        <f t="shared" si="17"/>
        <v>0.14488200000000001</v>
      </c>
      <c r="O33" s="121">
        <f t="shared" si="17"/>
        <v>0.13653400000000002</v>
      </c>
      <c r="P33" s="45">
        <f t="shared" si="11"/>
        <v>0.22</v>
      </c>
      <c r="Q33" s="45">
        <f t="shared" si="12"/>
        <v>0.16</v>
      </c>
      <c r="R33" s="102">
        <f t="shared" si="7"/>
        <v>2.16</v>
      </c>
      <c r="S33" s="45">
        <f t="shared" si="13"/>
        <v>1280.0800000000002</v>
      </c>
      <c r="T33" s="57">
        <f t="shared" si="14"/>
        <v>1.6902466508075622E-3</v>
      </c>
    </row>
    <row r="34" spans="1:21" x14ac:dyDescent="0.2">
      <c r="A34">
        <f>A33+1</f>
        <v>2014</v>
      </c>
      <c r="B34" s="126">
        <f t="shared" si="8"/>
        <v>1.8E-5</v>
      </c>
      <c r="C34" s="126">
        <f t="shared" si="9"/>
        <v>2.4800000000000001E-4</v>
      </c>
      <c r="D34" s="77">
        <f t="shared" si="15"/>
        <v>2.4899999999999998E-4</v>
      </c>
      <c r="E34" s="120">
        <f t="shared" si="16"/>
        <v>2.6600000000000001E-4</v>
      </c>
      <c r="F34" s="78">
        <f t="shared" si="17"/>
        <v>0.18331899999999998</v>
      </c>
      <c r="G34" s="78">
        <f t="shared" si="17"/>
        <v>0.161328</v>
      </c>
      <c r="H34" s="78">
        <f t="shared" si="17"/>
        <v>0.17185400000000001</v>
      </c>
      <c r="I34" s="78">
        <f t="shared" si="17"/>
        <v>0.17635799999999999</v>
      </c>
      <c r="J34" s="78">
        <f t="shared" si="17"/>
        <v>0.15498599999999998</v>
      </c>
      <c r="K34" s="78">
        <f t="shared" si="17"/>
        <v>0.15786500000000001</v>
      </c>
      <c r="L34" s="78">
        <f t="shared" si="17"/>
        <v>0.16220799999999999</v>
      </c>
      <c r="M34" s="78">
        <f t="shared" si="17"/>
        <v>0.15320600000000001</v>
      </c>
      <c r="N34" s="78">
        <f t="shared" si="17"/>
        <v>0.14483799999999999</v>
      </c>
      <c r="O34" s="121">
        <f t="shared" si="17"/>
        <v>0.13649</v>
      </c>
      <c r="P34" s="45">
        <f t="shared" si="11"/>
        <v>0.19</v>
      </c>
      <c r="Q34" s="45">
        <f t="shared" si="12"/>
        <v>0.14000000000000001</v>
      </c>
      <c r="R34" s="102">
        <f>4*P34+8*Q34</f>
        <v>1.8800000000000001</v>
      </c>
      <c r="S34" s="45">
        <f t="shared" si="13"/>
        <v>1279.8000000000002</v>
      </c>
      <c r="T34" s="57">
        <f t="shared" si="14"/>
        <v>1.471140603480656E-3</v>
      </c>
    </row>
    <row r="35" spans="1:21" x14ac:dyDescent="0.2">
      <c r="A35">
        <f>A34+1</f>
        <v>2015</v>
      </c>
      <c r="B35" s="126">
        <f t="shared" si="8"/>
        <v>1.5999999999999999E-5</v>
      </c>
      <c r="C35" s="126">
        <f t="shared" si="9"/>
        <v>2.5700000000000001E-4</v>
      </c>
      <c r="D35" s="77">
        <f t="shared" si="15"/>
        <v>2.5500000000000002E-4</v>
      </c>
      <c r="E35" s="120">
        <f t="shared" si="16"/>
        <v>2.7300000000000002E-4</v>
      </c>
      <c r="F35" s="78">
        <f t="shared" si="17"/>
        <v>0.18332599999999999</v>
      </c>
      <c r="G35" s="78">
        <f t="shared" si="17"/>
        <v>0.16133500000000001</v>
      </c>
      <c r="H35" s="78">
        <f t="shared" si="17"/>
        <v>0.17186100000000001</v>
      </c>
      <c r="I35" s="78">
        <f t="shared" si="17"/>
        <v>0.17636499999999999</v>
      </c>
      <c r="J35" s="78">
        <f t="shared" si="17"/>
        <v>0.15499299999999999</v>
      </c>
      <c r="K35" s="78">
        <f t="shared" si="17"/>
        <v>0.15787200000000001</v>
      </c>
      <c r="L35" s="78">
        <f t="shared" si="17"/>
        <v>0.162215</v>
      </c>
      <c r="M35" s="78">
        <f t="shared" si="17"/>
        <v>0.15321300000000002</v>
      </c>
      <c r="N35" s="78">
        <f t="shared" si="17"/>
        <v>0.144845</v>
      </c>
      <c r="O35" s="121">
        <f t="shared" si="17"/>
        <v>0.13649700000000001</v>
      </c>
      <c r="P35" s="45">
        <f t="shared" si="11"/>
        <v>0.2</v>
      </c>
      <c r="Q35" s="45">
        <f t="shared" si="12"/>
        <v>0.14000000000000001</v>
      </c>
      <c r="R35" s="102">
        <f>4*P35+8*Q35</f>
        <v>1.9200000000000002</v>
      </c>
      <c r="S35" s="45">
        <f t="shared" si="13"/>
        <v>1279.8400000000001</v>
      </c>
      <c r="T35" s="57">
        <f t="shared" si="14"/>
        <v>1.5024414673844998E-3</v>
      </c>
    </row>
    <row r="36" spans="1:21" ht="88.5" customHeight="1" x14ac:dyDescent="0.2">
      <c r="B36" s="58" t="s">
        <v>124</v>
      </c>
      <c r="C36" s="58" t="s">
        <v>125</v>
      </c>
      <c r="D36" s="58" t="s">
        <v>119</v>
      </c>
      <c r="E36" s="58" t="s">
        <v>128</v>
      </c>
      <c r="F36" s="305" t="s">
        <v>129</v>
      </c>
      <c r="G36" s="305"/>
      <c r="H36" s="305"/>
      <c r="I36" s="305"/>
      <c r="J36" s="305"/>
      <c r="K36" s="305"/>
      <c r="L36" s="305"/>
      <c r="M36" s="305"/>
      <c r="N36" s="305"/>
      <c r="O36" s="305"/>
      <c r="P36" s="107" t="s">
        <v>134</v>
      </c>
      <c r="Q36" s="79" t="s">
        <v>135</v>
      </c>
      <c r="R36" s="103" t="s">
        <v>136</v>
      </c>
      <c r="S36" s="58" t="s">
        <v>88</v>
      </c>
      <c r="T36" s="58" t="s">
        <v>144</v>
      </c>
      <c r="U36" s="58"/>
    </row>
    <row r="37" spans="1:21" ht="22.5" customHeight="1" x14ac:dyDescent="0.2">
      <c r="D37" s="58"/>
      <c r="E37" s="58"/>
      <c r="F37" s="79"/>
      <c r="G37" s="79"/>
      <c r="H37" s="79"/>
      <c r="I37" s="79"/>
      <c r="J37" s="79"/>
      <c r="K37" s="79"/>
      <c r="L37" s="79"/>
      <c r="M37" s="79"/>
      <c r="N37" s="79"/>
      <c r="O37" s="79"/>
      <c r="Q37" s="58"/>
      <c r="R37" s="58"/>
    </row>
    <row r="38" spans="1:21" x14ac:dyDescent="0.2">
      <c r="D38" s="58"/>
      <c r="E38" s="58"/>
      <c r="F38" s="306" t="s">
        <v>68</v>
      </c>
      <c r="G38" s="303"/>
      <c r="H38" s="303"/>
      <c r="I38" s="303"/>
      <c r="J38" s="303"/>
      <c r="K38" s="303"/>
      <c r="L38" s="303"/>
      <c r="M38" s="303"/>
      <c r="N38" s="303"/>
      <c r="O38" s="304"/>
      <c r="Q38" s="58"/>
      <c r="R38" s="58"/>
    </row>
    <row r="39" spans="1:21" ht="25.5" x14ac:dyDescent="0.2">
      <c r="F39" s="56" t="str">
        <f t="shared" ref="F39:O39" si="18">F27</f>
        <v>RS</v>
      </c>
      <c r="G39" s="56" t="str">
        <f t="shared" si="18"/>
        <v>RHS</v>
      </c>
      <c r="H39" s="56" t="str">
        <f t="shared" si="18"/>
        <v>RLM</v>
      </c>
      <c r="I39" s="56" t="str">
        <f t="shared" si="18"/>
        <v>GLP</v>
      </c>
      <c r="J39" s="56" t="str">
        <f t="shared" si="18"/>
        <v>LPL-S 
(0-749)</v>
      </c>
      <c r="K39" s="56" t="str">
        <f t="shared" si="18"/>
        <v>LPL-S 
(750-999)</v>
      </c>
      <c r="L39" s="56" t="str">
        <f t="shared" si="18"/>
        <v>LPL-S (1,000+)</v>
      </c>
      <c r="M39" s="56" t="str">
        <f t="shared" si="18"/>
        <v>LPL-P</v>
      </c>
      <c r="N39" s="56" t="str">
        <f t="shared" si="18"/>
        <v>HTS-S</v>
      </c>
      <c r="O39" s="56" t="str">
        <f t="shared" si="18"/>
        <v>HTS-HV</v>
      </c>
      <c r="P39" s="122"/>
    </row>
    <row r="40" spans="1:21" x14ac:dyDescent="0.2">
      <c r="E40">
        <v>2009</v>
      </c>
      <c r="F40" s="57">
        <f t="shared" ref="F40:O41" si="19">$E29/F$28</f>
        <v>1.201837719130525E-4</v>
      </c>
      <c r="G40" s="57">
        <f t="shared" si="19"/>
        <v>1.3659336156262805E-4</v>
      </c>
      <c r="H40" s="57">
        <f t="shared" si="19"/>
        <v>1.2821409422570341E-4</v>
      </c>
      <c r="I40" s="57">
        <f t="shared" si="19"/>
        <v>1.2493469322853962E-4</v>
      </c>
      <c r="J40" s="57">
        <f t="shared" si="19"/>
        <v>1.4219234746639089E-4</v>
      </c>
      <c r="K40" s="57">
        <f t="shared" si="19"/>
        <v>1.3959479438321306E-4</v>
      </c>
      <c r="L40" s="57">
        <f t="shared" si="19"/>
        <v>1.3585110718652356E-4</v>
      </c>
      <c r="M40" s="57">
        <f t="shared" si="19"/>
        <v>1.4384726036354123E-4</v>
      </c>
      <c r="N40" s="57">
        <f t="shared" si="19"/>
        <v>1.5217331156793846E-4</v>
      </c>
      <c r="O40" s="57">
        <f t="shared" si="19"/>
        <v>1.614987080103359E-4</v>
      </c>
    </row>
    <row r="41" spans="1:21" x14ac:dyDescent="0.2">
      <c r="E41">
        <v>2010</v>
      </c>
      <c r="F41" s="57">
        <f t="shared" si="19"/>
        <v>4.1518030297236325E-4</v>
      </c>
      <c r="G41" s="57">
        <f t="shared" si="19"/>
        <v>4.7186797630726057E-4</v>
      </c>
      <c r="H41" s="57">
        <f t="shared" si="19"/>
        <v>4.4292141641606638E-4</v>
      </c>
      <c r="I41" s="57">
        <f t="shared" si="19"/>
        <v>4.315925766076824E-4</v>
      </c>
      <c r="J41" s="57">
        <f t="shared" si="19"/>
        <v>4.9120992761116859E-4</v>
      </c>
      <c r="K41" s="57">
        <f t="shared" si="19"/>
        <v>4.8223656241473613E-4</v>
      </c>
      <c r="L41" s="57">
        <f t="shared" si="19"/>
        <v>4.6930382482617233E-4</v>
      </c>
      <c r="M41" s="57">
        <f t="shared" si="19"/>
        <v>4.9692689943768792E-4</v>
      </c>
      <c r="N41" s="57">
        <f t="shared" si="19"/>
        <v>5.256896217801511E-4</v>
      </c>
      <c r="O41" s="57">
        <f t="shared" si="19"/>
        <v>5.579046276720695E-4</v>
      </c>
    </row>
    <row r="42" spans="1:21" x14ac:dyDescent="0.2">
      <c r="E42">
        <v>2011</v>
      </c>
      <c r="F42" s="57">
        <f t="shared" ref="F42:O42" si="20">$E31/F$28</f>
        <v>9.5600727658109953E-4</v>
      </c>
      <c r="G42" s="57">
        <f t="shared" si="20"/>
        <v>1.0865381033390868E-3</v>
      </c>
      <c r="H42" s="57">
        <f t="shared" si="20"/>
        <v>1.0198848404317318E-3</v>
      </c>
      <c r="I42" s="57">
        <f t="shared" si="20"/>
        <v>9.9379869613611073E-4</v>
      </c>
      <c r="J42" s="57">
        <f t="shared" si="20"/>
        <v>1.1310754912099276E-3</v>
      </c>
      <c r="K42" s="57">
        <f t="shared" si="20"/>
        <v>1.1104131371391949E-3</v>
      </c>
      <c r="L42" s="57">
        <f t="shared" si="20"/>
        <v>1.0806338071655283E-3</v>
      </c>
      <c r="M42" s="57">
        <f t="shared" si="20"/>
        <v>1.1442395710736235E-3</v>
      </c>
      <c r="N42" s="57">
        <f t="shared" si="20"/>
        <v>1.210469523835874E-3</v>
      </c>
      <c r="O42" s="57">
        <f t="shared" si="20"/>
        <v>1.284648813718581E-3</v>
      </c>
    </row>
    <row r="43" spans="1:21" x14ac:dyDescent="0.2">
      <c r="E43">
        <v>2012</v>
      </c>
      <c r="F43" s="57">
        <f t="shared" ref="F43:O43" si="21">$E32/F$28</f>
        <v>1.7699791863558642E-3</v>
      </c>
      <c r="G43" s="57">
        <f t="shared" si="21"/>
        <v>2.011647688467795E-3</v>
      </c>
      <c r="H43" s="57">
        <f t="shared" si="21"/>
        <v>1.8882439331421776E-3</v>
      </c>
      <c r="I43" s="57">
        <f t="shared" si="21"/>
        <v>1.8399473002748564E-3</v>
      </c>
      <c r="J43" s="57">
        <f t="shared" si="21"/>
        <v>2.0941054808686663E-3</v>
      </c>
      <c r="K43" s="57">
        <f t="shared" si="21"/>
        <v>2.0558506081891381E-3</v>
      </c>
      <c r="L43" s="57">
        <f t="shared" si="21"/>
        <v>2.0007163058378928E-3</v>
      </c>
      <c r="M43" s="57">
        <f t="shared" si="21"/>
        <v>2.1184778344448801E-3</v>
      </c>
      <c r="N43" s="57">
        <f t="shared" si="21"/>
        <v>2.2410978612732754E-3</v>
      </c>
      <c r="O43" s="57">
        <f t="shared" si="21"/>
        <v>2.3784355179704017E-3</v>
      </c>
    </row>
    <row r="44" spans="1:21" x14ac:dyDescent="0.2">
      <c r="E44">
        <v>2013</v>
      </c>
      <c r="F44" s="57">
        <f t="shared" ref="F44:O44" si="22">$E33/F$28</f>
        <v>1.6934986042293763E-3</v>
      </c>
      <c r="G44" s="57">
        <f t="shared" si="22"/>
        <v>1.9247246402006679E-3</v>
      </c>
      <c r="H44" s="57">
        <f t="shared" si="22"/>
        <v>1.8066531459076391E-3</v>
      </c>
      <c r="I44" s="57">
        <f t="shared" si="22"/>
        <v>1.7604434045839674E-3</v>
      </c>
      <c r="J44" s="57">
        <f t="shared" si="22"/>
        <v>2.0036194415718718E-3</v>
      </c>
      <c r="K44" s="57">
        <f t="shared" si="22"/>
        <v>1.9670175572180024E-3</v>
      </c>
      <c r="L44" s="57">
        <f t="shared" si="22"/>
        <v>1.9142656012646503E-3</v>
      </c>
      <c r="M44" s="57">
        <f t="shared" si="22"/>
        <v>2.0269386687589903E-3</v>
      </c>
      <c r="N44" s="57">
        <f t="shared" si="22"/>
        <v>2.1442602993664056E-3</v>
      </c>
      <c r="O44" s="57">
        <f t="shared" si="22"/>
        <v>2.275663612872915E-3</v>
      </c>
    </row>
    <row r="46" spans="1:21" ht="14.25" x14ac:dyDescent="0.2">
      <c r="A46" s="76" t="s">
        <v>70</v>
      </c>
      <c r="B46" s="76"/>
      <c r="C46" s="76"/>
    </row>
    <row r="47" spans="1:21" ht="14.25" x14ac:dyDescent="0.2">
      <c r="A47" s="76" t="s">
        <v>222</v>
      </c>
    </row>
  </sheetData>
  <mergeCells count="3">
    <mergeCell ref="F26:O26"/>
    <mergeCell ref="F36:O36"/>
    <mergeCell ref="F38:O38"/>
  </mergeCells>
  <phoneticPr fontId="7" type="noConversion"/>
  <conditionalFormatting sqref="R29:T32">
    <cfRule type="expression" dxfId="4" priority="1" stopIfTrue="1">
      <formula>$Y9=1</formula>
    </cfRule>
  </conditionalFormatting>
  <conditionalFormatting sqref="R33:T35">
    <cfRule type="expression" dxfId="3" priority="2" stopIfTrue="1">
      <formula>$Y15=1</formula>
    </cfRule>
  </conditionalFormatting>
  <printOptions horizontalCentered="1"/>
  <pageMargins left="0.5" right="0.5" top="0.67" bottom="0.5" header="0.5" footer="0.25"/>
  <pageSetup scale="58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Z53"/>
  <sheetViews>
    <sheetView zoomScale="75" zoomScaleNormal="75" zoomScaleSheetLayoutView="75" workbookViewId="0">
      <pane xSplit="4" ySplit="5" topLeftCell="J6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RowHeight="12.75" outlineLevelCol="1" x14ac:dyDescent="0.2"/>
  <cols>
    <col min="1" max="1" width="9.28515625" bestFit="1" customWidth="1"/>
    <col min="2" max="2" width="12.28515625" customWidth="1"/>
    <col min="3" max="3" width="10.140625" customWidth="1"/>
    <col min="4" max="4" width="13" customWidth="1"/>
    <col min="5" max="5" width="11.5703125" bestFit="1" customWidth="1"/>
    <col min="6" max="6" width="10.85546875" bestFit="1" customWidth="1"/>
    <col min="7" max="8" width="11.140625" bestFit="1" customWidth="1"/>
    <col min="9" max="9" width="10.85546875" bestFit="1" customWidth="1"/>
    <col min="10" max="10" width="11.140625" bestFit="1" customWidth="1"/>
    <col min="11" max="11" width="11.28515625" bestFit="1" customWidth="1"/>
    <col min="12" max="13" width="11.140625" bestFit="1" customWidth="1"/>
    <col min="14" max="14" width="11.28515625" bestFit="1" customWidth="1"/>
    <col min="15" max="15" width="9.42578125" customWidth="1"/>
    <col min="16" max="18" width="8.85546875" customWidth="1"/>
    <col min="19" max="19" width="10.42578125" customWidth="1"/>
    <col min="20" max="20" width="8.85546875" customWidth="1"/>
    <col min="21" max="23" width="9.140625" hidden="1" customWidth="1" outlineLevel="1"/>
    <col min="24" max="24" width="9.140625" collapsed="1"/>
  </cols>
  <sheetData>
    <row r="1" spans="1:26" ht="20.25" x14ac:dyDescent="0.3">
      <c r="A1" s="75" t="str">
        <f>WACC!A1</f>
        <v>PSE&amp;G Solar Loan I Program</v>
      </c>
      <c r="B1" s="75"/>
      <c r="T1" s="33" t="s">
        <v>183</v>
      </c>
    </row>
    <row r="2" spans="1:26" ht="20.25" x14ac:dyDescent="0.3">
      <c r="A2" s="75" t="s">
        <v>182</v>
      </c>
      <c r="B2" s="75"/>
      <c r="O2" s="46">
        <v>6960</v>
      </c>
      <c r="P2" t="s">
        <v>65</v>
      </c>
    </row>
    <row r="3" spans="1:26" x14ac:dyDescent="0.2">
      <c r="O3" s="46">
        <v>722</v>
      </c>
      <c r="P3" t="s">
        <v>76</v>
      </c>
    </row>
    <row r="4" spans="1:26" x14ac:dyDescent="0.2">
      <c r="D4" s="80">
        <v>7.0000000000000007E-2</v>
      </c>
      <c r="E4" t="s">
        <v>64</v>
      </c>
      <c r="O4" s="46">
        <v>509</v>
      </c>
      <c r="P4" t="s">
        <v>77</v>
      </c>
    </row>
    <row r="5" spans="1:26" x14ac:dyDescent="0.2">
      <c r="D5" s="46">
        <v>42824998.57837864</v>
      </c>
      <c r="E5" t="s">
        <v>78</v>
      </c>
      <c r="N5" s="33"/>
      <c r="O5" s="4"/>
    </row>
    <row r="6" spans="1:26" x14ac:dyDescent="0.2">
      <c r="D6" s="46">
        <v>6427731.8192017516</v>
      </c>
      <c r="E6" t="s">
        <v>240</v>
      </c>
      <c r="O6" s="92">
        <v>6.5700000000000003E-4</v>
      </c>
      <c r="P6" t="s">
        <v>79</v>
      </c>
    </row>
    <row r="7" spans="1:26" x14ac:dyDescent="0.2">
      <c r="B7" s="48">
        <v>-1</v>
      </c>
      <c r="C7" s="48">
        <f>B7-1</f>
        <v>-2</v>
      </c>
      <c r="D7" s="48">
        <f>C7-1</f>
        <v>-3</v>
      </c>
      <c r="E7" s="48">
        <f t="shared" ref="E7:T7" si="0">D7-1</f>
        <v>-4</v>
      </c>
      <c r="F7" s="48">
        <f t="shared" si="0"/>
        <v>-5</v>
      </c>
      <c r="G7" s="48">
        <f t="shared" si="0"/>
        <v>-6</v>
      </c>
      <c r="H7" s="48">
        <f t="shared" si="0"/>
        <v>-7</v>
      </c>
      <c r="I7" s="48">
        <f t="shared" si="0"/>
        <v>-8</v>
      </c>
      <c r="J7" s="48">
        <f t="shared" si="0"/>
        <v>-9</v>
      </c>
      <c r="K7" s="48">
        <f t="shared" si="0"/>
        <v>-10</v>
      </c>
      <c r="L7" s="48">
        <f t="shared" si="0"/>
        <v>-11</v>
      </c>
      <c r="M7" s="48">
        <f t="shared" si="0"/>
        <v>-12</v>
      </c>
      <c r="N7" s="48">
        <f t="shared" si="0"/>
        <v>-13</v>
      </c>
      <c r="O7" s="48">
        <f t="shared" si="0"/>
        <v>-14</v>
      </c>
      <c r="P7" s="48">
        <f t="shared" si="0"/>
        <v>-15</v>
      </c>
      <c r="Q7" s="48">
        <f t="shared" si="0"/>
        <v>-16</v>
      </c>
      <c r="R7" s="48">
        <f t="shared" si="0"/>
        <v>-17</v>
      </c>
      <c r="S7" s="48">
        <f t="shared" si="0"/>
        <v>-18</v>
      </c>
      <c r="T7" s="48">
        <f t="shared" si="0"/>
        <v>-19</v>
      </c>
    </row>
    <row r="8" spans="1:26" ht="14.25" x14ac:dyDescent="0.2">
      <c r="C8" s="48"/>
      <c r="D8" s="48"/>
      <c r="E8" s="306" t="s">
        <v>69</v>
      </c>
      <c r="F8" s="303"/>
      <c r="G8" s="303"/>
      <c r="H8" s="303"/>
      <c r="I8" s="303"/>
      <c r="J8" s="303"/>
      <c r="K8" s="303"/>
      <c r="L8" s="303"/>
      <c r="M8" s="303"/>
      <c r="N8" s="304"/>
      <c r="O8" s="93" t="s">
        <v>89</v>
      </c>
      <c r="P8" s="94"/>
      <c r="Q8" s="95"/>
    </row>
    <row r="9" spans="1:26" ht="76.5" x14ac:dyDescent="0.2">
      <c r="B9" s="56" t="s">
        <v>179</v>
      </c>
      <c r="C9" s="56" t="s">
        <v>180</v>
      </c>
      <c r="D9" s="82" t="s">
        <v>181</v>
      </c>
      <c r="E9" s="161" t="s">
        <v>55</v>
      </c>
      <c r="F9" s="162" t="s">
        <v>56</v>
      </c>
      <c r="G9" s="162" t="s">
        <v>57</v>
      </c>
      <c r="H9" s="162" t="s">
        <v>58</v>
      </c>
      <c r="I9" s="56" t="s">
        <v>66</v>
      </c>
      <c r="J9" s="56" t="s">
        <v>67</v>
      </c>
      <c r="K9" s="56" t="s">
        <v>59</v>
      </c>
      <c r="L9" s="56" t="s">
        <v>60</v>
      </c>
      <c r="M9" s="56" t="s">
        <v>61</v>
      </c>
      <c r="N9" s="56" t="s">
        <v>62</v>
      </c>
      <c r="O9" s="104" t="s">
        <v>80</v>
      </c>
      <c r="P9" s="56" t="s">
        <v>81</v>
      </c>
      <c r="Q9" s="96" t="s">
        <v>82</v>
      </c>
      <c r="R9" s="56" t="s">
        <v>90</v>
      </c>
      <c r="S9" s="56" t="s">
        <v>137</v>
      </c>
      <c r="T9" s="56" t="s">
        <v>91</v>
      </c>
      <c r="U9" s="97"/>
      <c r="V9" s="97" t="s">
        <v>83</v>
      </c>
      <c r="W9" s="97" t="s">
        <v>84</v>
      </c>
    </row>
    <row r="10" spans="1:26" s="81" customFormat="1" ht="19.5" customHeight="1" x14ac:dyDescent="0.2">
      <c r="A10" s="84" t="s">
        <v>63</v>
      </c>
      <c r="B10" s="84"/>
      <c r="C10" s="85"/>
      <c r="D10" s="86"/>
      <c r="E10" s="163">
        <v>0.18307399999999999</v>
      </c>
      <c r="F10" s="160">
        <v>0.161083</v>
      </c>
      <c r="G10" s="160">
        <v>0.17160900000000001</v>
      </c>
      <c r="H10" s="160">
        <v>0.17611299999999999</v>
      </c>
      <c r="I10" s="160">
        <v>0.15474099999999999</v>
      </c>
      <c r="J10" s="160">
        <v>0.15762000000000001</v>
      </c>
      <c r="K10" s="160">
        <v>0.161963</v>
      </c>
      <c r="L10" s="160">
        <v>0.15296100000000001</v>
      </c>
      <c r="M10" s="160">
        <v>0.144593</v>
      </c>
      <c r="N10" s="160">
        <v>0.136245</v>
      </c>
      <c r="O10" s="105">
        <f>ROUND($O$6*$O$3,2)</f>
        <v>0.47</v>
      </c>
      <c r="P10" s="98">
        <f>ROUND($O$6*$O$4,2)</f>
        <v>0.33</v>
      </c>
      <c r="Q10" s="99">
        <f>4*O10+8*P10</f>
        <v>4.5199999999999996</v>
      </c>
      <c r="R10" s="100"/>
      <c r="S10" s="100">
        <v>1282.44</v>
      </c>
      <c r="T10" s="87"/>
    </row>
    <row r="11" spans="1:26" ht="14.25" x14ac:dyDescent="0.2">
      <c r="A11" s="109" t="s">
        <v>241</v>
      </c>
      <c r="B11" s="7">
        <f>RevReqSumR!W315+RevReqSumR!W314</f>
        <v>-342173.20840989694</v>
      </c>
      <c r="C11" s="70">
        <f>ROUND(B11/(($D$5+D6)*1000),6)</f>
        <v>-6.9999999999999999E-6</v>
      </c>
      <c r="D11" s="83">
        <f t="shared" ref="D11:D28" si="1">ROUND(C11*(1+$D$4),6)</f>
        <v>-6.9999999999999999E-6</v>
      </c>
      <c r="E11" s="108">
        <f t="shared" ref="E11:E28" si="2">E$10+$D11</f>
        <v>0.18306699999999998</v>
      </c>
      <c r="F11" s="71">
        <f t="shared" ref="F11:N28" si="3">F$10+$D11</f>
        <v>0.161076</v>
      </c>
      <c r="G11" s="71">
        <f t="shared" si="3"/>
        <v>0.171602</v>
      </c>
      <c r="H11" s="71">
        <f t="shared" si="3"/>
        <v>0.17610599999999998</v>
      </c>
      <c r="I11" s="71">
        <f t="shared" si="3"/>
        <v>0.15473399999999998</v>
      </c>
      <c r="J11" s="71">
        <f t="shared" si="3"/>
        <v>0.157613</v>
      </c>
      <c r="K11" s="71">
        <f t="shared" si="3"/>
        <v>0.16195599999999999</v>
      </c>
      <c r="L11" s="71">
        <f t="shared" si="3"/>
        <v>0.15295400000000001</v>
      </c>
      <c r="M11" s="71">
        <f t="shared" si="3"/>
        <v>0.14458599999999999</v>
      </c>
      <c r="N11" s="71">
        <f t="shared" si="3"/>
        <v>0.136238</v>
      </c>
      <c r="O11" s="106">
        <f t="shared" ref="O11:O28" si="4">ROUND(($O$6+$D11)*$O$3,2)</f>
        <v>0.47</v>
      </c>
      <c r="P11" s="101">
        <f t="shared" ref="P11:P28" si="5">ROUND(($O$6+$D11)*$O$4,2)</f>
        <v>0.33</v>
      </c>
      <c r="Q11" s="102">
        <f t="shared" ref="Q11:Q21" si="6">4*O11+8*P11</f>
        <v>4.5199999999999996</v>
      </c>
      <c r="R11" s="101">
        <f t="shared" ref="R11:R28" si="7">Q11-$Q$10</f>
        <v>0</v>
      </c>
      <c r="S11" s="45">
        <f>$S$10+$R11</f>
        <v>1282.44</v>
      </c>
      <c r="T11" s="50">
        <f>R11/$S$10</f>
        <v>0</v>
      </c>
      <c r="V11">
        <f>ROW()/5</f>
        <v>2.2000000000000002</v>
      </c>
      <c r="W11">
        <f>IF(INT(V11)-V11=0,1,2)</f>
        <v>2</v>
      </c>
      <c r="Y11" s="73">
        <v>0.36</v>
      </c>
      <c r="Z11" s="50">
        <v>2.8071488724618721E-4</v>
      </c>
    </row>
    <row r="12" spans="1:26" x14ac:dyDescent="0.2">
      <c r="A12" s="109">
        <f>2010+1</f>
        <v>2011</v>
      </c>
      <c r="B12" s="7">
        <f>RevReqSumR!W316</f>
        <v>4788503.0572874472</v>
      </c>
      <c r="C12" s="70">
        <f>ROUND(B12/($D$5*1000),6)</f>
        <v>1.12E-4</v>
      </c>
      <c r="D12" s="83">
        <f t="shared" si="1"/>
        <v>1.2E-4</v>
      </c>
      <c r="E12" s="108">
        <f t="shared" si="2"/>
        <v>0.183194</v>
      </c>
      <c r="F12" s="71">
        <f t="shared" si="3"/>
        <v>0.16120300000000001</v>
      </c>
      <c r="G12" s="71">
        <f t="shared" si="3"/>
        <v>0.17172900000000002</v>
      </c>
      <c r="H12" s="71">
        <f t="shared" si="3"/>
        <v>0.176233</v>
      </c>
      <c r="I12" s="71">
        <f t="shared" si="3"/>
        <v>0.154861</v>
      </c>
      <c r="J12" s="71">
        <f t="shared" si="3"/>
        <v>0.15774000000000002</v>
      </c>
      <c r="K12" s="71">
        <f t="shared" si="3"/>
        <v>0.162083</v>
      </c>
      <c r="L12" s="71">
        <f t="shared" si="3"/>
        <v>0.15308100000000002</v>
      </c>
      <c r="M12" s="71">
        <f t="shared" si="3"/>
        <v>0.14471300000000001</v>
      </c>
      <c r="N12" s="71">
        <f t="shared" si="3"/>
        <v>0.13636500000000001</v>
      </c>
      <c r="O12" s="106">
        <f t="shared" si="4"/>
        <v>0.56000000000000005</v>
      </c>
      <c r="P12" s="101">
        <f t="shared" si="5"/>
        <v>0.4</v>
      </c>
      <c r="Q12" s="102">
        <f t="shared" si="6"/>
        <v>5.44</v>
      </c>
      <c r="R12" s="101">
        <f t="shared" si="7"/>
        <v>0.92000000000000082</v>
      </c>
      <c r="S12" s="45">
        <f t="shared" ref="S12:S28" si="8">$S$10+$R12</f>
        <v>1283.3600000000001</v>
      </c>
      <c r="T12" s="50">
        <f t="shared" ref="T12:T21" si="9">R12/$S$10</f>
        <v>7.1738248962914509E-4</v>
      </c>
      <c r="V12">
        <f t="shared" ref="V12:V34" si="10">ROW()/5</f>
        <v>2.4</v>
      </c>
      <c r="W12">
        <f t="shared" ref="W12:W33" si="11">IF(INT(V12)-V12=0,1,2)</f>
        <v>2</v>
      </c>
      <c r="Y12" s="73">
        <v>0.80000000000000071</v>
      </c>
      <c r="Z12" s="50">
        <v>6.2381086054708263E-4</v>
      </c>
    </row>
    <row r="13" spans="1:26" x14ac:dyDescent="0.2">
      <c r="A13" s="109">
        <f t="shared" ref="A13:A21" si="12">A12+1</f>
        <v>2012</v>
      </c>
      <c r="B13" s="7">
        <f>RevReqSumR!W317</f>
        <v>10143664.690315081</v>
      </c>
      <c r="C13" s="70">
        <f>ROUND(B13/($D$5*1000),6)</f>
        <v>2.3699999999999999E-4</v>
      </c>
      <c r="D13" s="83">
        <f t="shared" si="1"/>
        <v>2.5399999999999999E-4</v>
      </c>
      <c r="E13" s="108">
        <f t="shared" si="2"/>
        <v>0.18332799999999999</v>
      </c>
      <c r="F13" s="71">
        <f t="shared" si="3"/>
        <v>0.16133700000000001</v>
      </c>
      <c r="G13" s="71">
        <f t="shared" si="3"/>
        <v>0.17186300000000002</v>
      </c>
      <c r="H13" s="71">
        <f t="shared" si="3"/>
        <v>0.176367</v>
      </c>
      <c r="I13" s="71">
        <f t="shared" si="3"/>
        <v>0.15499499999999999</v>
      </c>
      <c r="J13" s="71">
        <f t="shared" si="3"/>
        <v>0.15787400000000001</v>
      </c>
      <c r="K13" s="71">
        <f t="shared" si="3"/>
        <v>0.162217</v>
      </c>
      <c r="L13" s="71">
        <f t="shared" si="3"/>
        <v>0.15321500000000002</v>
      </c>
      <c r="M13" s="71">
        <f t="shared" si="3"/>
        <v>0.144847</v>
      </c>
      <c r="N13" s="71">
        <f t="shared" si="3"/>
        <v>0.13649900000000001</v>
      </c>
      <c r="O13" s="106">
        <f t="shared" si="4"/>
        <v>0.66</v>
      </c>
      <c r="P13" s="101">
        <f t="shared" si="5"/>
        <v>0.46</v>
      </c>
      <c r="Q13" s="102">
        <f t="shared" si="6"/>
        <v>6.32</v>
      </c>
      <c r="R13" s="101">
        <f t="shared" si="7"/>
        <v>1.8000000000000007</v>
      </c>
      <c r="S13" s="45">
        <f>$S$10+$R13</f>
        <v>1284.24</v>
      </c>
      <c r="T13" s="50">
        <f t="shared" si="9"/>
        <v>1.4035744362309354E-3</v>
      </c>
      <c r="V13">
        <f t="shared" si="10"/>
        <v>2.6</v>
      </c>
      <c r="W13">
        <f t="shared" si="11"/>
        <v>2</v>
      </c>
      <c r="Y13" s="73">
        <v>0.72000000000000064</v>
      </c>
      <c r="Z13" s="50">
        <v>5.6142977449237443E-4</v>
      </c>
    </row>
    <row r="14" spans="1:26" x14ac:dyDescent="0.2">
      <c r="A14" s="109">
        <f t="shared" si="12"/>
        <v>2013</v>
      </c>
      <c r="B14" s="7">
        <f>RevReqSumR!W318</f>
        <v>9445803.1694553923</v>
      </c>
      <c r="C14" s="70">
        <f t="shared" ref="C14:C28" si="13">ROUND(B14/($D$5*1000),6)</f>
        <v>2.2100000000000001E-4</v>
      </c>
      <c r="D14" s="83">
        <f t="shared" si="1"/>
        <v>2.3599999999999999E-4</v>
      </c>
      <c r="E14" s="108">
        <f t="shared" si="2"/>
        <v>0.18330999999999997</v>
      </c>
      <c r="F14" s="71">
        <f t="shared" si="3"/>
        <v>0.16131899999999999</v>
      </c>
      <c r="G14" s="71">
        <f t="shared" si="3"/>
        <v>0.171845</v>
      </c>
      <c r="H14" s="71">
        <f t="shared" si="3"/>
        <v>0.17634899999999998</v>
      </c>
      <c r="I14" s="71">
        <f t="shared" si="3"/>
        <v>0.15497699999999998</v>
      </c>
      <c r="J14" s="71">
        <f t="shared" si="3"/>
        <v>0.157856</v>
      </c>
      <c r="K14" s="71">
        <f t="shared" si="3"/>
        <v>0.16219899999999998</v>
      </c>
      <c r="L14" s="71">
        <f t="shared" si="3"/>
        <v>0.153197</v>
      </c>
      <c r="M14" s="71">
        <f t="shared" si="3"/>
        <v>0.14482899999999999</v>
      </c>
      <c r="N14" s="71">
        <f t="shared" si="3"/>
        <v>0.13648099999999999</v>
      </c>
      <c r="O14" s="106">
        <f t="shared" si="4"/>
        <v>0.64</v>
      </c>
      <c r="P14" s="101">
        <f t="shared" si="5"/>
        <v>0.45</v>
      </c>
      <c r="Q14" s="102">
        <f t="shared" si="6"/>
        <v>6.16</v>
      </c>
      <c r="R14" s="101">
        <f t="shared" si="7"/>
        <v>1.6400000000000006</v>
      </c>
      <c r="S14" s="45">
        <f t="shared" si="8"/>
        <v>1284.0800000000002</v>
      </c>
      <c r="T14" s="50">
        <f t="shared" si="9"/>
        <v>1.2788122641215188E-3</v>
      </c>
      <c r="V14">
        <f t="shared" si="10"/>
        <v>2.8</v>
      </c>
      <c r="W14">
        <f t="shared" si="11"/>
        <v>2</v>
      </c>
      <c r="Y14" s="73">
        <v>0.56000000000000005</v>
      </c>
      <c r="Z14" s="50">
        <v>4.3666760238295787E-4</v>
      </c>
    </row>
    <row r="15" spans="1:26" x14ac:dyDescent="0.2">
      <c r="A15" s="109">
        <f t="shared" si="12"/>
        <v>2014</v>
      </c>
      <c r="B15" s="7">
        <f>RevReqSumR!W319</f>
        <v>7796342.3900881996</v>
      </c>
      <c r="C15" s="70">
        <f t="shared" si="13"/>
        <v>1.8200000000000001E-4</v>
      </c>
      <c r="D15" s="83">
        <f t="shared" si="1"/>
        <v>1.95E-4</v>
      </c>
      <c r="E15" s="108">
        <f t="shared" si="2"/>
        <v>0.18326899999999999</v>
      </c>
      <c r="F15" s="71">
        <f t="shared" si="3"/>
        <v>0.161278</v>
      </c>
      <c r="G15" s="71">
        <f t="shared" si="3"/>
        <v>0.17180400000000001</v>
      </c>
      <c r="H15" s="71">
        <f t="shared" si="3"/>
        <v>0.17630799999999999</v>
      </c>
      <c r="I15" s="71">
        <f t="shared" si="3"/>
        <v>0.15493599999999999</v>
      </c>
      <c r="J15" s="71">
        <f t="shared" si="3"/>
        <v>0.15781500000000001</v>
      </c>
      <c r="K15" s="71">
        <f t="shared" si="3"/>
        <v>0.162158</v>
      </c>
      <c r="L15" s="71">
        <f t="shared" si="3"/>
        <v>0.15315600000000001</v>
      </c>
      <c r="M15" s="71">
        <f t="shared" si="3"/>
        <v>0.144788</v>
      </c>
      <c r="N15" s="71">
        <f t="shared" si="3"/>
        <v>0.13644000000000001</v>
      </c>
      <c r="O15" s="106">
        <f t="shared" si="4"/>
        <v>0.62</v>
      </c>
      <c r="P15" s="101">
        <f t="shared" si="5"/>
        <v>0.43</v>
      </c>
      <c r="Q15" s="102">
        <f t="shared" si="6"/>
        <v>5.92</v>
      </c>
      <c r="R15" s="101">
        <f t="shared" si="7"/>
        <v>1.4000000000000004</v>
      </c>
      <c r="S15" s="45">
        <f t="shared" si="8"/>
        <v>1283.8400000000001</v>
      </c>
      <c r="T15" s="50">
        <f t="shared" si="9"/>
        <v>1.0916690059573941E-3</v>
      </c>
      <c r="V15">
        <f t="shared" si="10"/>
        <v>3</v>
      </c>
      <c r="W15">
        <f t="shared" si="11"/>
        <v>1</v>
      </c>
      <c r="Y15" s="73">
        <v>0.56000000000000005</v>
      </c>
      <c r="Z15" s="50">
        <v>4.3666760238295787E-4</v>
      </c>
    </row>
    <row r="16" spans="1:26" x14ac:dyDescent="0.2">
      <c r="A16" s="109">
        <f t="shared" si="12"/>
        <v>2015</v>
      </c>
      <c r="B16" s="7">
        <f>RevReqSumR!W320</f>
        <v>8193801.2052029399</v>
      </c>
      <c r="C16" s="70">
        <f t="shared" si="13"/>
        <v>1.9100000000000001E-4</v>
      </c>
      <c r="D16" s="83">
        <f t="shared" si="1"/>
        <v>2.04E-4</v>
      </c>
      <c r="E16" s="108">
        <f t="shared" si="2"/>
        <v>0.183278</v>
      </c>
      <c r="F16" s="71">
        <f t="shared" si="3"/>
        <v>0.16128700000000001</v>
      </c>
      <c r="G16" s="71">
        <f t="shared" si="3"/>
        <v>0.17181300000000002</v>
      </c>
      <c r="H16" s="71">
        <f t="shared" si="3"/>
        <v>0.176317</v>
      </c>
      <c r="I16" s="71">
        <f t="shared" si="3"/>
        <v>0.154945</v>
      </c>
      <c r="J16" s="71">
        <f t="shared" si="3"/>
        <v>0.15782400000000002</v>
      </c>
      <c r="K16" s="71">
        <f t="shared" si="3"/>
        <v>0.16216700000000001</v>
      </c>
      <c r="L16" s="71">
        <f t="shared" si="3"/>
        <v>0.15316500000000002</v>
      </c>
      <c r="M16" s="71">
        <f t="shared" si="3"/>
        <v>0.14479700000000001</v>
      </c>
      <c r="N16" s="71">
        <f t="shared" si="3"/>
        <v>0.13644900000000001</v>
      </c>
      <c r="O16" s="106">
        <f t="shared" si="4"/>
        <v>0.62</v>
      </c>
      <c r="P16" s="101">
        <f t="shared" si="5"/>
        <v>0.44</v>
      </c>
      <c r="Q16" s="102">
        <f t="shared" si="6"/>
        <v>6</v>
      </c>
      <c r="R16" s="101">
        <f t="shared" si="7"/>
        <v>1.4800000000000004</v>
      </c>
      <c r="S16" s="45">
        <f t="shared" si="8"/>
        <v>1283.92</v>
      </c>
      <c r="T16" s="50">
        <f t="shared" si="9"/>
        <v>1.1540500920121021E-3</v>
      </c>
      <c r="V16">
        <f t="shared" si="10"/>
        <v>3.2</v>
      </c>
      <c r="W16">
        <f t="shared" si="11"/>
        <v>2</v>
      </c>
      <c r="Y16" s="73">
        <v>0.52</v>
      </c>
      <c r="Z16" s="50">
        <v>4.0547705935560372E-4</v>
      </c>
    </row>
    <row r="17" spans="1:26" x14ac:dyDescent="0.2">
      <c r="A17" s="109">
        <f t="shared" si="12"/>
        <v>2016</v>
      </c>
      <c r="B17" s="7">
        <f>RevReqSumR!W321</f>
        <v>8106471.1387899499</v>
      </c>
      <c r="C17" s="70">
        <f t="shared" si="13"/>
        <v>1.8900000000000001E-4</v>
      </c>
      <c r="D17" s="83">
        <f t="shared" si="1"/>
        <v>2.02E-4</v>
      </c>
      <c r="E17" s="108">
        <f t="shared" si="2"/>
        <v>0.18327599999999999</v>
      </c>
      <c r="F17" s="71">
        <f t="shared" si="3"/>
        <v>0.16128500000000001</v>
      </c>
      <c r="G17" s="71">
        <f t="shared" si="3"/>
        <v>0.17181100000000002</v>
      </c>
      <c r="H17" s="71">
        <f t="shared" si="3"/>
        <v>0.176315</v>
      </c>
      <c r="I17" s="71">
        <f t="shared" si="3"/>
        <v>0.154943</v>
      </c>
      <c r="J17" s="71">
        <f t="shared" si="3"/>
        <v>0.15782200000000002</v>
      </c>
      <c r="K17" s="71">
        <f t="shared" si="3"/>
        <v>0.162165</v>
      </c>
      <c r="L17" s="71">
        <f t="shared" si="3"/>
        <v>0.15316300000000002</v>
      </c>
      <c r="M17" s="71">
        <f t="shared" si="3"/>
        <v>0.14479500000000001</v>
      </c>
      <c r="N17" s="71">
        <f t="shared" si="3"/>
        <v>0.13644700000000001</v>
      </c>
      <c r="O17" s="106">
        <f t="shared" si="4"/>
        <v>0.62</v>
      </c>
      <c r="P17" s="101">
        <f t="shared" si="5"/>
        <v>0.44</v>
      </c>
      <c r="Q17" s="102">
        <f t="shared" si="6"/>
        <v>6</v>
      </c>
      <c r="R17" s="101">
        <f t="shared" si="7"/>
        <v>1.4800000000000004</v>
      </c>
      <c r="S17" s="45">
        <f t="shared" si="8"/>
        <v>1283.92</v>
      </c>
      <c r="T17" s="50">
        <f t="shared" si="9"/>
        <v>1.1540500920121021E-3</v>
      </c>
      <c r="V17">
        <f t="shared" si="10"/>
        <v>3.4</v>
      </c>
      <c r="W17">
        <f t="shared" si="11"/>
        <v>2</v>
      </c>
      <c r="Y17" s="73">
        <v>0.52</v>
      </c>
      <c r="Z17" s="50">
        <v>4.0547705935560372E-4</v>
      </c>
    </row>
    <row r="18" spans="1:26" x14ac:dyDescent="0.2">
      <c r="A18" s="109">
        <f t="shared" si="12"/>
        <v>2017</v>
      </c>
      <c r="B18" s="7">
        <f>RevReqSumR!W322</f>
        <v>8002887.494427233</v>
      </c>
      <c r="C18" s="70">
        <f t="shared" si="13"/>
        <v>1.8699999999999999E-4</v>
      </c>
      <c r="D18" s="83">
        <f t="shared" si="1"/>
        <v>2.0000000000000001E-4</v>
      </c>
      <c r="E18" s="108">
        <f t="shared" si="2"/>
        <v>0.18327399999999999</v>
      </c>
      <c r="F18" s="71">
        <f t="shared" si="3"/>
        <v>0.16128300000000001</v>
      </c>
      <c r="G18" s="71">
        <f t="shared" si="3"/>
        <v>0.17180900000000002</v>
      </c>
      <c r="H18" s="71">
        <f t="shared" si="3"/>
        <v>0.176313</v>
      </c>
      <c r="I18" s="71">
        <f t="shared" si="3"/>
        <v>0.154941</v>
      </c>
      <c r="J18" s="71">
        <f t="shared" si="3"/>
        <v>0.15782000000000002</v>
      </c>
      <c r="K18" s="71">
        <f t="shared" si="3"/>
        <v>0.162163</v>
      </c>
      <c r="L18" s="71">
        <f t="shared" si="3"/>
        <v>0.15316100000000002</v>
      </c>
      <c r="M18" s="71">
        <f t="shared" si="3"/>
        <v>0.14479300000000001</v>
      </c>
      <c r="N18" s="71">
        <f t="shared" si="3"/>
        <v>0.13644500000000001</v>
      </c>
      <c r="O18" s="106">
        <f t="shared" si="4"/>
        <v>0.62</v>
      </c>
      <c r="P18" s="101">
        <f t="shared" si="5"/>
        <v>0.44</v>
      </c>
      <c r="Q18" s="102">
        <f t="shared" si="6"/>
        <v>6</v>
      </c>
      <c r="R18" s="101">
        <f t="shared" si="7"/>
        <v>1.4800000000000004</v>
      </c>
      <c r="S18" s="45">
        <f t="shared" si="8"/>
        <v>1283.92</v>
      </c>
      <c r="T18" s="50">
        <f t="shared" si="9"/>
        <v>1.1540500920121021E-3</v>
      </c>
      <c r="V18">
        <f t="shared" si="10"/>
        <v>3.6</v>
      </c>
      <c r="W18">
        <f t="shared" si="11"/>
        <v>2</v>
      </c>
      <c r="Y18" s="73">
        <v>0.52</v>
      </c>
      <c r="Z18" s="50">
        <v>4.0547705935560372E-4</v>
      </c>
    </row>
    <row r="19" spans="1:26" x14ac:dyDescent="0.2">
      <c r="A19" s="109">
        <f t="shared" si="12"/>
        <v>2018</v>
      </c>
      <c r="B19" s="7">
        <f>RevReqSumR!W323</f>
        <v>7832550.1533095231</v>
      </c>
      <c r="C19" s="70">
        <f t="shared" si="13"/>
        <v>1.83E-4</v>
      </c>
      <c r="D19" s="83">
        <f t="shared" si="1"/>
        <v>1.9599999999999999E-4</v>
      </c>
      <c r="E19" s="108">
        <f t="shared" si="2"/>
        <v>0.18326999999999999</v>
      </c>
      <c r="F19" s="71">
        <f t="shared" si="3"/>
        <v>0.16127900000000001</v>
      </c>
      <c r="G19" s="71">
        <f t="shared" si="3"/>
        <v>0.17180500000000001</v>
      </c>
      <c r="H19" s="71">
        <f t="shared" si="3"/>
        <v>0.17630899999999999</v>
      </c>
      <c r="I19" s="71">
        <f t="shared" si="3"/>
        <v>0.15493699999999999</v>
      </c>
      <c r="J19" s="71">
        <f t="shared" si="3"/>
        <v>0.15781600000000001</v>
      </c>
      <c r="K19" s="71">
        <f t="shared" si="3"/>
        <v>0.162159</v>
      </c>
      <c r="L19" s="71">
        <f t="shared" si="3"/>
        <v>0.15315700000000002</v>
      </c>
      <c r="M19" s="71">
        <f t="shared" si="3"/>
        <v>0.144789</v>
      </c>
      <c r="N19" s="71">
        <f t="shared" si="3"/>
        <v>0.13644100000000001</v>
      </c>
      <c r="O19" s="106">
        <f t="shared" si="4"/>
        <v>0.62</v>
      </c>
      <c r="P19" s="101">
        <f t="shared" si="5"/>
        <v>0.43</v>
      </c>
      <c r="Q19" s="102">
        <f t="shared" si="6"/>
        <v>5.92</v>
      </c>
      <c r="R19" s="101">
        <f t="shared" si="7"/>
        <v>1.4000000000000004</v>
      </c>
      <c r="S19" s="45">
        <f t="shared" si="8"/>
        <v>1283.8400000000001</v>
      </c>
      <c r="T19" s="50">
        <f t="shared" si="9"/>
        <v>1.0916690059573941E-3</v>
      </c>
      <c r="V19">
        <f t="shared" si="10"/>
        <v>3.8</v>
      </c>
      <c r="W19">
        <f t="shared" si="11"/>
        <v>2</v>
      </c>
      <c r="Y19" s="73">
        <v>0.4</v>
      </c>
      <c r="Z19" s="50">
        <v>3.1190543027354131E-4</v>
      </c>
    </row>
    <row r="20" spans="1:26" x14ac:dyDescent="0.2">
      <c r="A20" s="109">
        <f t="shared" si="12"/>
        <v>2019</v>
      </c>
      <c r="B20" s="7">
        <f>RevReqSumR!W324</f>
        <v>7618045.2527917931</v>
      </c>
      <c r="C20" s="70">
        <f t="shared" si="13"/>
        <v>1.7799999999999999E-4</v>
      </c>
      <c r="D20" s="83">
        <f t="shared" si="1"/>
        <v>1.9000000000000001E-4</v>
      </c>
      <c r="E20" s="108">
        <f t="shared" si="2"/>
        <v>0.18326399999999998</v>
      </c>
      <c r="F20" s="71">
        <f t="shared" si="3"/>
        <v>0.161273</v>
      </c>
      <c r="G20" s="71">
        <f t="shared" si="3"/>
        <v>0.17179900000000001</v>
      </c>
      <c r="H20" s="71">
        <f t="shared" si="3"/>
        <v>0.17630299999999999</v>
      </c>
      <c r="I20" s="71">
        <f t="shared" si="3"/>
        <v>0.15493099999999999</v>
      </c>
      <c r="J20" s="71">
        <f t="shared" si="3"/>
        <v>0.15781000000000001</v>
      </c>
      <c r="K20" s="71">
        <f t="shared" si="3"/>
        <v>0.16215299999999999</v>
      </c>
      <c r="L20" s="71">
        <f t="shared" si="3"/>
        <v>0.15315100000000001</v>
      </c>
      <c r="M20" s="71">
        <f t="shared" si="3"/>
        <v>0.144783</v>
      </c>
      <c r="N20" s="71">
        <f t="shared" si="3"/>
        <v>0.136435</v>
      </c>
      <c r="O20" s="106">
        <f t="shared" si="4"/>
        <v>0.61</v>
      </c>
      <c r="P20" s="101">
        <f t="shared" si="5"/>
        <v>0.43</v>
      </c>
      <c r="Q20" s="102">
        <f t="shared" si="6"/>
        <v>5.88</v>
      </c>
      <c r="R20" s="101">
        <f t="shared" si="7"/>
        <v>1.3600000000000003</v>
      </c>
      <c r="S20" s="45">
        <f t="shared" si="8"/>
        <v>1283.8</v>
      </c>
      <c r="T20" s="50">
        <f t="shared" si="9"/>
        <v>1.0604784629300399E-3</v>
      </c>
      <c r="V20">
        <f t="shared" si="10"/>
        <v>4</v>
      </c>
      <c r="W20">
        <f t="shared" si="11"/>
        <v>1</v>
      </c>
      <c r="Y20" s="73">
        <v>0.12000000000000099</v>
      </c>
      <c r="Z20" s="50">
        <v>9.3571629082063096E-5</v>
      </c>
    </row>
    <row r="21" spans="1:26" x14ac:dyDescent="0.2">
      <c r="A21" s="109">
        <f t="shared" si="12"/>
        <v>2020</v>
      </c>
      <c r="B21" s="7">
        <f>RevReqSumR!W325</f>
        <v>7144053.4547663881</v>
      </c>
      <c r="C21" s="70">
        <f t="shared" si="13"/>
        <v>1.6699999999999999E-4</v>
      </c>
      <c r="D21" s="83">
        <f t="shared" si="1"/>
        <v>1.7899999999999999E-4</v>
      </c>
      <c r="E21" s="108">
        <f t="shared" si="2"/>
        <v>0.183253</v>
      </c>
      <c r="F21" s="71">
        <f t="shared" si="3"/>
        <v>0.16126200000000002</v>
      </c>
      <c r="G21" s="71">
        <f t="shared" si="3"/>
        <v>0.17178800000000002</v>
      </c>
      <c r="H21" s="71">
        <f t="shared" si="3"/>
        <v>0.176292</v>
      </c>
      <c r="I21" s="71">
        <f t="shared" si="3"/>
        <v>0.15492</v>
      </c>
      <c r="J21" s="71">
        <f t="shared" si="3"/>
        <v>0.15779900000000002</v>
      </c>
      <c r="K21" s="71">
        <f t="shared" si="3"/>
        <v>0.16214200000000001</v>
      </c>
      <c r="L21" s="71">
        <f t="shared" si="3"/>
        <v>0.15314000000000003</v>
      </c>
      <c r="M21" s="71">
        <f t="shared" si="3"/>
        <v>0.14477200000000001</v>
      </c>
      <c r="N21" s="71">
        <f t="shared" si="3"/>
        <v>0.13642400000000002</v>
      </c>
      <c r="O21" s="106">
        <f t="shared" si="4"/>
        <v>0.6</v>
      </c>
      <c r="P21" s="101">
        <f t="shared" si="5"/>
        <v>0.43</v>
      </c>
      <c r="Q21" s="102">
        <f t="shared" si="6"/>
        <v>5.84</v>
      </c>
      <c r="R21" s="101">
        <f t="shared" si="7"/>
        <v>1.3200000000000003</v>
      </c>
      <c r="S21" s="45">
        <f t="shared" si="8"/>
        <v>1283.76</v>
      </c>
      <c r="T21" s="50">
        <f t="shared" si="9"/>
        <v>1.0292879199026857E-3</v>
      </c>
      <c r="V21">
        <f t="shared" si="10"/>
        <v>4.2</v>
      </c>
      <c r="W21">
        <f t="shared" si="11"/>
        <v>2</v>
      </c>
      <c r="Y21" s="73">
        <v>-0.27999999999999936</v>
      </c>
      <c r="Z21" s="50">
        <v>-2.1833380119147823E-4</v>
      </c>
    </row>
    <row r="22" spans="1:26" x14ac:dyDescent="0.2">
      <c r="A22" s="109">
        <f t="shared" ref="A22:A28" si="14">A21+1</f>
        <v>2021</v>
      </c>
      <c r="B22" s="7">
        <f>RevReqSumR!W326</f>
        <v>5753656.6406243118</v>
      </c>
      <c r="C22" s="70">
        <f t="shared" si="13"/>
        <v>1.34E-4</v>
      </c>
      <c r="D22" s="83">
        <f t="shared" si="1"/>
        <v>1.4300000000000001E-4</v>
      </c>
      <c r="E22" s="108">
        <f t="shared" si="2"/>
        <v>0.18321699999999999</v>
      </c>
      <c r="F22" s="71">
        <f t="shared" si="3"/>
        <v>0.16122600000000001</v>
      </c>
      <c r="G22" s="71">
        <f t="shared" si="3"/>
        <v>0.17175200000000002</v>
      </c>
      <c r="H22" s="71">
        <f t="shared" si="3"/>
        <v>0.176256</v>
      </c>
      <c r="I22" s="71">
        <f t="shared" si="3"/>
        <v>0.15488399999999999</v>
      </c>
      <c r="J22" s="71">
        <f t="shared" si="3"/>
        <v>0.15776300000000001</v>
      </c>
      <c r="K22" s="71">
        <f t="shared" si="3"/>
        <v>0.162106</v>
      </c>
      <c r="L22" s="71">
        <f t="shared" si="3"/>
        <v>0.15310400000000002</v>
      </c>
      <c r="M22" s="71">
        <f t="shared" si="3"/>
        <v>0.144736</v>
      </c>
      <c r="N22" s="71">
        <f t="shared" si="3"/>
        <v>0.13638800000000001</v>
      </c>
      <c r="O22" s="106">
        <f t="shared" si="4"/>
        <v>0.57999999999999996</v>
      </c>
      <c r="P22" s="101">
        <f t="shared" si="5"/>
        <v>0.41</v>
      </c>
      <c r="Q22" s="102">
        <f t="shared" ref="Q22:Q28" si="15">4*O22+8*P22</f>
        <v>5.6</v>
      </c>
      <c r="R22" s="101">
        <f t="shared" si="7"/>
        <v>1.08</v>
      </c>
      <c r="S22" s="45">
        <f t="shared" si="8"/>
        <v>1283.52</v>
      </c>
      <c r="T22" s="50">
        <f t="shared" ref="T22:T28" si="16">R22/$S$10</f>
        <v>8.4214466173856094E-4</v>
      </c>
      <c r="V22">
        <f t="shared" si="10"/>
        <v>4.4000000000000004</v>
      </c>
      <c r="W22">
        <f t="shared" si="11"/>
        <v>2</v>
      </c>
      <c r="Y22" s="73">
        <v>-0.23999999999999932</v>
      </c>
      <c r="Z22" s="50">
        <v>-1.8714325816412411E-4</v>
      </c>
    </row>
    <row r="23" spans="1:26" x14ac:dyDescent="0.2">
      <c r="A23" s="109">
        <f t="shared" si="14"/>
        <v>2022</v>
      </c>
      <c r="B23" s="7">
        <f>RevReqSumR!W327</f>
        <v>3870477.1860053525</v>
      </c>
      <c r="C23" s="70">
        <f t="shared" si="13"/>
        <v>9.0000000000000006E-5</v>
      </c>
      <c r="D23" s="83">
        <f t="shared" si="1"/>
        <v>9.6000000000000002E-5</v>
      </c>
      <c r="E23" s="108">
        <f t="shared" si="2"/>
        <v>0.18317</v>
      </c>
      <c r="F23" s="71">
        <f t="shared" si="3"/>
        <v>0.16117900000000002</v>
      </c>
      <c r="G23" s="71">
        <f t="shared" si="3"/>
        <v>0.17170500000000002</v>
      </c>
      <c r="H23" s="71">
        <f t="shared" si="3"/>
        <v>0.176209</v>
      </c>
      <c r="I23" s="71">
        <f t="shared" si="3"/>
        <v>0.154837</v>
      </c>
      <c r="J23" s="71">
        <f t="shared" si="3"/>
        <v>0.15771600000000002</v>
      </c>
      <c r="K23" s="71">
        <f t="shared" si="3"/>
        <v>0.16205900000000001</v>
      </c>
      <c r="L23" s="71">
        <f t="shared" si="3"/>
        <v>0.15305700000000003</v>
      </c>
      <c r="M23" s="71">
        <f t="shared" si="3"/>
        <v>0.14468900000000001</v>
      </c>
      <c r="N23" s="71">
        <f t="shared" si="3"/>
        <v>0.13634100000000002</v>
      </c>
      <c r="O23" s="106">
        <f t="shared" si="4"/>
        <v>0.54</v>
      </c>
      <c r="P23" s="101">
        <f t="shared" si="5"/>
        <v>0.38</v>
      </c>
      <c r="Q23" s="102">
        <f t="shared" si="15"/>
        <v>5.2</v>
      </c>
      <c r="R23" s="101">
        <f t="shared" si="7"/>
        <v>0.6800000000000006</v>
      </c>
      <c r="S23" s="45">
        <f t="shared" si="8"/>
        <v>1283.1200000000001</v>
      </c>
      <c r="T23" s="50">
        <f t="shared" si="16"/>
        <v>5.3023923146502028E-4</v>
      </c>
      <c r="V23">
        <f t="shared" si="10"/>
        <v>4.5999999999999996</v>
      </c>
      <c r="W23">
        <f t="shared" si="11"/>
        <v>2</v>
      </c>
      <c r="Y23" s="73">
        <v>-0.15999999999999925</v>
      </c>
      <c r="Z23" s="50">
        <v>-1.2476217210941583E-4</v>
      </c>
    </row>
    <row r="24" spans="1:26" x14ac:dyDescent="0.2">
      <c r="A24" s="109">
        <f t="shared" si="14"/>
        <v>2023</v>
      </c>
      <c r="B24" s="7">
        <f>RevReqSumR!W328</f>
        <v>3311117.0610263078</v>
      </c>
      <c r="C24" s="70">
        <f t="shared" si="13"/>
        <v>7.7000000000000001E-5</v>
      </c>
      <c r="D24" s="83">
        <f t="shared" si="1"/>
        <v>8.2000000000000001E-5</v>
      </c>
      <c r="E24" s="108">
        <f t="shared" si="2"/>
        <v>0.18315599999999999</v>
      </c>
      <c r="F24" s="71">
        <f t="shared" si="3"/>
        <v>0.161165</v>
      </c>
      <c r="G24" s="71">
        <f t="shared" si="3"/>
        <v>0.17169100000000001</v>
      </c>
      <c r="H24" s="71">
        <f t="shared" si="3"/>
        <v>0.17619499999999999</v>
      </c>
      <c r="I24" s="71">
        <f t="shared" si="3"/>
        <v>0.15482299999999999</v>
      </c>
      <c r="J24" s="71">
        <f t="shared" si="3"/>
        <v>0.15770200000000001</v>
      </c>
      <c r="K24" s="71">
        <f t="shared" si="3"/>
        <v>0.16204499999999999</v>
      </c>
      <c r="L24" s="71">
        <f t="shared" si="3"/>
        <v>0.15304300000000001</v>
      </c>
      <c r="M24" s="71">
        <f t="shared" si="3"/>
        <v>0.144675</v>
      </c>
      <c r="N24" s="71">
        <f t="shared" si="3"/>
        <v>0.136327</v>
      </c>
      <c r="O24" s="106">
        <f t="shared" si="4"/>
        <v>0.53</v>
      </c>
      <c r="P24" s="101">
        <f t="shared" si="5"/>
        <v>0.38</v>
      </c>
      <c r="Q24" s="102">
        <f t="shared" si="15"/>
        <v>5.16</v>
      </c>
      <c r="R24" s="101">
        <f t="shared" si="7"/>
        <v>0.64000000000000057</v>
      </c>
      <c r="S24" s="45">
        <f t="shared" si="8"/>
        <v>1283.0800000000002</v>
      </c>
      <c r="T24" s="50">
        <f t="shared" si="16"/>
        <v>4.9904868843766612E-4</v>
      </c>
      <c r="V24">
        <f t="shared" si="10"/>
        <v>4.8</v>
      </c>
      <c r="W24">
        <f t="shared" si="11"/>
        <v>2</v>
      </c>
      <c r="Y24" s="73">
        <v>-3.9999999999999147E-2</v>
      </c>
      <c r="Z24" s="50">
        <v>-3.1190543027353442E-5</v>
      </c>
    </row>
    <row r="25" spans="1:26" x14ac:dyDescent="0.2">
      <c r="A25" s="109">
        <f t="shared" si="14"/>
        <v>2024</v>
      </c>
      <c r="B25" s="7">
        <f>RevReqSumR!W329</f>
        <v>1873194.3480922219</v>
      </c>
      <c r="C25" s="70">
        <f t="shared" si="13"/>
        <v>4.3999999999999999E-5</v>
      </c>
      <c r="D25" s="83">
        <f t="shared" si="1"/>
        <v>4.6999999999999997E-5</v>
      </c>
      <c r="E25" s="108">
        <f t="shared" si="2"/>
        <v>0.18312099999999998</v>
      </c>
      <c r="F25" s="71">
        <f t="shared" si="3"/>
        <v>0.16113</v>
      </c>
      <c r="G25" s="71">
        <f t="shared" si="3"/>
        <v>0.171656</v>
      </c>
      <c r="H25" s="71">
        <f t="shared" si="3"/>
        <v>0.17615999999999998</v>
      </c>
      <c r="I25" s="71">
        <f t="shared" si="3"/>
        <v>0.15478799999999998</v>
      </c>
      <c r="J25" s="71">
        <f t="shared" si="3"/>
        <v>0.157667</v>
      </c>
      <c r="K25" s="71">
        <f t="shared" si="3"/>
        <v>0.16200999999999999</v>
      </c>
      <c r="L25" s="71">
        <f t="shared" si="3"/>
        <v>0.15300800000000001</v>
      </c>
      <c r="M25" s="71">
        <f t="shared" si="3"/>
        <v>0.14463999999999999</v>
      </c>
      <c r="N25" s="71">
        <f t="shared" si="3"/>
        <v>0.136292</v>
      </c>
      <c r="O25" s="106">
        <f t="shared" si="4"/>
        <v>0.51</v>
      </c>
      <c r="P25" s="101">
        <f t="shared" si="5"/>
        <v>0.36</v>
      </c>
      <c r="Q25" s="102">
        <f t="shared" si="15"/>
        <v>4.92</v>
      </c>
      <c r="R25" s="101">
        <f t="shared" si="7"/>
        <v>0.40000000000000036</v>
      </c>
      <c r="S25" s="45">
        <f t="shared" si="8"/>
        <v>1282.8400000000001</v>
      </c>
      <c r="T25" s="50">
        <f t="shared" si="16"/>
        <v>3.1190543027354131E-4</v>
      </c>
      <c r="V25">
        <f t="shared" si="10"/>
        <v>5</v>
      </c>
      <c r="W25">
        <f t="shared" si="11"/>
        <v>1</v>
      </c>
      <c r="Y25" s="73">
        <v>-3.9999999999999147E-2</v>
      </c>
      <c r="Z25" s="50">
        <v>-3.1190543027353442E-5</v>
      </c>
    </row>
    <row r="26" spans="1:26" x14ac:dyDescent="0.2">
      <c r="A26" s="109">
        <f t="shared" si="14"/>
        <v>2025</v>
      </c>
      <c r="B26" s="7">
        <f>RevReqSumR!W330</f>
        <v>110086.55118243</v>
      </c>
      <c r="C26" s="70">
        <f t="shared" si="13"/>
        <v>3.0000000000000001E-6</v>
      </c>
      <c r="D26" s="83">
        <f t="shared" si="1"/>
        <v>3.0000000000000001E-6</v>
      </c>
      <c r="E26" s="108">
        <f t="shared" si="2"/>
        <v>0.18307699999999999</v>
      </c>
      <c r="F26" s="71">
        <f t="shared" si="3"/>
        <v>0.16108600000000001</v>
      </c>
      <c r="G26" s="71">
        <f t="shared" si="3"/>
        <v>0.17161200000000001</v>
      </c>
      <c r="H26" s="71">
        <f t="shared" si="3"/>
        <v>0.17611599999999999</v>
      </c>
      <c r="I26" s="71">
        <f t="shared" si="3"/>
        <v>0.15474399999999999</v>
      </c>
      <c r="J26" s="71">
        <f t="shared" si="3"/>
        <v>0.15762300000000001</v>
      </c>
      <c r="K26" s="71">
        <f t="shared" si="3"/>
        <v>0.161966</v>
      </c>
      <c r="L26" s="71">
        <f t="shared" si="3"/>
        <v>0.15296400000000002</v>
      </c>
      <c r="M26" s="71">
        <f t="shared" si="3"/>
        <v>0.144596</v>
      </c>
      <c r="N26" s="71">
        <f t="shared" si="3"/>
        <v>0.13624800000000001</v>
      </c>
      <c r="O26" s="106">
        <f t="shared" si="4"/>
        <v>0.48</v>
      </c>
      <c r="P26" s="101">
        <f t="shared" si="5"/>
        <v>0.34</v>
      </c>
      <c r="Q26" s="102">
        <f t="shared" si="15"/>
        <v>4.6400000000000006</v>
      </c>
      <c r="R26" s="101">
        <f t="shared" si="7"/>
        <v>0.12000000000000099</v>
      </c>
      <c r="S26" s="45">
        <f t="shared" si="8"/>
        <v>1282.56</v>
      </c>
      <c r="T26" s="50">
        <f t="shared" si="16"/>
        <v>9.3571629082063096E-5</v>
      </c>
      <c r="V26">
        <f t="shared" si="10"/>
        <v>5.2</v>
      </c>
      <c r="W26">
        <f t="shared" si="11"/>
        <v>2</v>
      </c>
      <c r="Y26" s="73">
        <v>-3.9999999999999147E-2</v>
      </c>
      <c r="Z26" s="50">
        <v>-3.1190543027353442E-5</v>
      </c>
    </row>
    <row r="27" spans="1:26" x14ac:dyDescent="0.2">
      <c r="A27" s="109">
        <f t="shared" si="14"/>
        <v>2026</v>
      </c>
      <c r="B27" s="7">
        <f>RevReqSumR!W331</f>
        <v>0</v>
      </c>
      <c r="C27" s="70">
        <f t="shared" si="13"/>
        <v>0</v>
      </c>
      <c r="D27" s="83">
        <f t="shared" si="1"/>
        <v>0</v>
      </c>
      <c r="E27" s="108">
        <f t="shared" si="2"/>
        <v>0.18307399999999999</v>
      </c>
      <c r="F27" s="71">
        <f t="shared" si="3"/>
        <v>0.161083</v>
      </c>
      <c r="G27" s="71">
        <f t="shared" si="3"/>
        <v>0.17160900000000001</v>
      </c>
      <c r="H27" s="71">
        <f t="shared" si="3"/>
        <v>0.17611299999999999</v>
      </c>
      <c r="I27" s="71">
        <f t="shared" si="3"/>
        <v>0.15474099999999999</v>
      </c>
      <c r="J27" s="71">
        <f t="shared" si="3"/>
        <v>0.15762000000000001</v>
      </c>
      <c r="K27" s="71">
        <f t="shared" si="3"/>
        <v>0.161963</v>
      </c>
      <c r="L27" s="71">
        <f t="shared" si="3"/>
        <v>0.15296100000000001</v>
      </c>
      <c r="M27" s="71">
        <f t="shared" si="3"/>
        <v>0.144593</v>
      </c>
      <c r="N27" s="71">
        <f t="shared" si="3"/>
        <v>0.136245</v>
      </c>
      <c r="O27" s="106">
        <f t="shared" si="4"/>
        <v>0.47</v>
      </c>
      <c r="P27" s="101">
        <f t="shared" si="5"/>
        <v>0.33</v>
      </c>
      <c r="Q27" s="102">
        <f t="shared" si="15"/>
        <v>4.5199999999999996</v>
      </c>
      <c r="R27" s="101">
        <f t="shared" si="7"/>
        <v>0</v>
      </c>
      <c r="S27" s="45">
        <f t="shared" si="8"/>
        <v>1282.44</v>
      </c>
      <c r="T27" s="50">
        <f t="shared" si="16"/>
        <v>0</v>
      </c>
      <c r="V27">
        <f t="shared" si="10"/>
        <v>5.4</v>
      </c>
      <c r="W27">
        <f t="shared" si="11"/>
        <v>2</v>
      </c>
      <c r="Y27" s="73">
        <v>0.12000000000000099</v>
      </c>
      <c r="Z27" s="50">
        <v>9.3571629082063096E-5</v>
      </c>
    </row>
    <row r="28" spans="1:26" x14ac:dyDescent="0.2">
      <c r="A28" s="109">
        <f t="shared" si="14"/>
        <v>2027</v>
      </c>
      <c r="B28" s="7">
        <f>RevReqSumR!W332</f>
        <v>0</v>
      </c>
      <c r="C28" s="70">
        <f t="shared" si="13"/>
        <v>0</v>
      </c>
      <c r="D28" s="83">
        <f t="shared" si="1"/>
        <v>0</v>
      </c>
      <c r="E28" s="108">
        <f t="shared" si="2"/>
        <v>0.18307399999999999</v>
      </c>
      <c r="F28" s="71">
        <f t="shared" si="3"/>
        <v>0.161083</v>
      </c>
      <c r="G28" s="71">
        <f t="shared" si="3"/>
        <v>0.17160900000000001</v>
      </c>
      <c r="H28" s="71">
        <f t="shared" si="3"/>
        <v>0.17611299999999999</v>
      </c>
      <c r="I28" s="71">
        <f t="shared" si="3"/>
        <v>0.15474099999999999</v>
      </c>
      <c r="J28" s="71">
        <f t="shared" si="3"/>
        <v>0.15762000000000001</v>
      </c>
      <c r="K28" s="71">
        <f t="shared" si="3"/>
        <v>0.161963</v>
      </c>
      <c r="L28" s="71">
        <f t="shared" si="3"/>
        <v>0.15296100000000001</v>
      </c>
      <c r="M28" s="71">
        <f t="shared" si="3"/>
        <v>0.144593</v>
      </c>
      <c r="N28" s="71">
        <f t="shared" si="3"/>
        <v>0.136245</v>
      </c>
      <c r="O28" s="106">
        <f t="shared" si="4"/>
        <v>0.47</v>
      </c>
      <c r="P28" s="101">
        <f t="shared" si="5"/>
        <v>0.33</v>
      </c>
      <c r="Q28" s="102">
        <f t="shared" si="15"/>
        <v>4.5199999999999996</v>
      </c>
      <c r="R28" s="101">
        <f t="shared" si="7"/>
        <v>0</v>
      </c>
      <c r="S28" s="45">
        <f t="shared" si="8"/>
        <v>1282.44</v>
      </c>
      <c r="T28" s="50">
        <f t="shared" si="16"/>
        <v>0</v>
      </c>
      <c r="V28">
        <f t="shared" si="10"/>
        <v>5.6</v>
      </c>
      <c r="W28">
        <f t="shared" si="11"/>
        <v>2</v>
      </c>
      <c r="Y28" s="73">
        <v>0.28000000000000003</v>
      </c>
      <c r="Z28" s="50">
        <v>2.1833380119147894E-4</v>
      </c>
    </row>
    <row r="29" spans="1:26" ht="73.5" customHeight="1" x14ac:dyDescent="0.2">
      <c r="B29" s="52" t="s">
        <v>196</v>
      </c>
      <c r="C29" s="54" t="s">
        <v>93</v>
      </c>
      <c r="D29" s="52" t="s">
        <v>92</v>
      </c>
      <c r="E29" s="307" t="s">
        <v>94</v>
      </c>
      <c r="F29" s="308"/>
      <c r="G29" s="308"/>
      <c r="H29" s="308"/>
      <c r="I29" s="308"/>
      <c r="J29" s="308"/>
      <c r="K29" s="308"/>
      <c r="L29" s="308"/>
      <c r="M29" s="308"/>
      <c r="N29" s="309"/>
      <c r="O29" s="107" t="s">
        <v>85</v>
      </c>
      <c r="P29" s="79" t="s">
        <v>86</v>
      </c>
      <c r="Q29" s="103" t="s">
        <v>191</v>
      </c>
      <c r="R29" s="107" t="s">
        <v>87</v>
      </c>
      <c r="S29" s="58" t="s">
        <v>88</v>
      </c>
      <c r="T29" s="58" t="s">
        <v>95</v>
      </c>
      <c r="V29">
        <f t="shared" si="10"/>
        <v>5.8</v>
      </c>
      <c r="W29">
        <f t="shared" si="11"/>
        <v>2</v>
      </c>
    </row>
    <row r="30" spans="1:26" ht="22.5" customHeight="1" x14ac:dyDescent="0.2">
      <c r="C30" s="52"/>
      <c r="D30" s="52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101"/>
      <c r="P30" s="101"/>
      <c r="Q30" s="102"/>
      <c r="R30" s="101"/>
      <c r="S30" s="45"/>
      <c r="T30" s="50"/>
      <c r="V30">
        <f t="shared" si="10"/>
        <v>6</v>
      </c>
      <c r="W30">
        <f t="shared" si="11"/>
        <v>1</v>
      </c>
    </row>
    <row r="31" spans="1:26" x14ac:dyDescent="0.2">
      <c r="C31" s="52"/>
      <c r="D31" s="52"/>
      <c r="E31" s="306" t="s">
        <v>68</v>
      </c>
      <c r="F31" s="303"/>
      <c r="G31" s="303"/>
      <c r="H31" s="303"/>
      <c r="I31" s="303"/>
      <c r="J31" s="303"/>
      <c r="K31" s="303"/>
      <c r="L31" s="303"/>
      <c r="M31" s="303"/>
      <c r="N31" s="304"/>
      <c r="O31" s="101"/>
      <c r="P31" s="101"/>
      <c r="Q31" s="102"/>
      <c r="R31" s="101"/>
      <c r="S31" s="45"/>
      <c r="T31" s="50"/>
      <c r="V31">
        <f t="shared" si="10"/>
        <v>6.2</v>
      </c>
      <c r="W31">
        <f t="shared" si="11"/>
        <v>2</v>
      </c>
    </row>
    <row r="32" spans="1:26" ht="25.5" x14ac:dyDescent="0.2">
      <c r="E32" s="56" t="str">
        <f>E9</f>
        <v>RS</v>
      </c>
      <c r="F32" s="56" t="str">
        <f t="shared" ref="F32:N32" si="17">F9</f>
        <v>RHS</v>
      </c>
      <c r="G32" s="56" t="str">
        <f t="shared" si="17"/>
        <v>RLM</v>
      </c>
      <c r="H32" s="56" t="str">
        <f t="shared" si="17"/>
        <v>GLP</v>
      </c>
      <c r="I32" s="56" t="str">
        <f t="shared" si="17"/>
        <v>LPL-S 
(0-749)</v>
      </c>
      <c r="J32" s="56" t="str">
        <f t="shared" si="17"/>
        <v>LPL-S 
(750-999)</v>
      </c>
      <c r="K32" s="56" t="str">
        <f t="shared" si="17"/>
        <v>LPL-S (1,000+)</v>
      </c>
      <c r="L32" s="56" t="str">
        <f t="shared" si="17"/>
        <v>LPL-P</v>
      </c>
      <c r="M32" s="56" t="str">
        <f t="shared" si="17"/>
        <v>HTS-S</v>
      </c>
      <c r="N32" s="56" t="str">
        <f t="shared" si="17"/>
        <v>HTS-HV</v>
      </c>
      <c r="O32" s="101"/>
      <c r="P32" s="101"/>
      <c r="Q32" s="102"/>
      <c r="R32" s="101"/>
      <c r="S32" s="45"/>
      <c r="T32" s="50"/>
      <c r="V32">
        <f t="shared" si="10"/>
        <v>6.4</v>
      </c>
      <c r="W32">
        <f t="shared" si="11"/>
        <v>2</v>
      </c>
    </row>
    <row r="33" spans="4:23" ht="14.25" x14ac:dyDescent="0.2">
      <c r="D33" s="109" t="s">
        <v>241</v>
      </c>
      <c r="E33" s="50">
        <f t="shared" ref="E33:E49" si="18">$D11/E$10</f>
        <v>-3.8235904606880277E-5</v>
      </c>
      <c r="F33" s="50">
        <f t="shared" ref="F33:N33" si="19">$D11/F$10</f>
        <v>-4.3455858160078965E-5</v>
      </c>
      <c r="G33" s="50">
        <f t="shared" si="19"/>
        <v>-4.0790401435822125E-5</v>
      </c>
      <c r="H33" s="50">
        <f t="shared" si="19"/>
        <v>-3.9747207758654956E-5</v>
      </c>
      <c r="I33" s="50">
        <f t="shared" si="19"/>
        <v>-4.523687968928726E-5</v>
      </c>
      <c r="J33" s="50">
        <f t="shared" si="19"/>
        <v>-4.441060779088948E-5</v>
      </c>
      <c r="K33" s="50">
        <f t="shared" si="19"/>
        <v>-4.3219747720158305E-5</v>
      </c>
      <c r="L33" s="50">
        <f t="shared" si="19"/>
        <v>-4.5763299141611258E-5</v>
      </c>
      <c r="M33" s="50">
        <f t="shared" si="19"/>
        <v>-4.8411748839847019E-5</v>
      </c>
      <c r="N33" s="50">
        <f t="shared" si="19"/>
        <v>-5.1378032221365917E-5</v>
      </c>
      <c r="O33" s="101"/>
      <c r="P33" s="101"/>
      <c r="Q33" s="102"/>
      <c r="R33" s="101"/>
      <c r="S33" s="45"/>
      <c r="T33" s="50"/>
      <c r="V33">
        <f t="shared" si="10"/>
        <v>6.6</v>
      </c>
      <c r="W33">
        <f t="shared" si="11"/>
        <v>2</v>
      </c>
    </row>
    <row r="34" spans="4:23" x14ac:dyDescent="0.2">
      <c r="D34">
        <f t="shared" ref="D34:D50" si="20">A12</f>
        <v>2011</v>
      </c>
      <c r="E34" s="50">
        <f t="shared" si="18"/>
        <v>6.5547265040366196E-4</v>
      </c>
      <c r="F34" s="50">
        <f t="shared" ref="F34:N34" si="21">$D12/F$10</f>
        <v>7.4495756845849651E-4</v>
      </c>
      <c r="G34" s="50">
        <f t="shared" si="21"/>
        <v>6.9926402461409365E-4</v>
      </c>
      <c r="H34" s="50">
        <f t="shared" si="21"/>
        <v>6.8138070443408494E-4</v>
      </c>
      <c r="I34" s="50">
        <f t="shared" si="21"/>
        <v>7.7548936610206736E-4</v>
      </c>
      <c r="J34" s="50">
        <f t="shared" si="21"/>
        <v>7.6132470498667675E-4</v>
      </c>
      <c r="K34" s="50">
        <f t="shared" si="21"/>
        <v>7.4090996091699961E-4</v>
      </c>
      <c r="L34" s="50">
        <f t="shared" si="21"/>
        <v>7.8451369957047872E-4</v>
      </c>
      <c r="M34" s="50">
        <f t="shared" si="21"/>
        <v>8.2991569439737746E-4</v>
      </c>
      <c r="N34" s="50">
        <f t="shared" si="21"/>
        <v>8.8076626665198722E-4</v>
      </c>
      <c r="O34" s="101"/>
      <c r="P34" s="101"/>
      <c r="Q34" s="102"/>
      <c r="R34" s="101"/>
      <c r="S34" s="45"/>
      <c r="T34" s="50"/>
      <c r="V34">
        <f t="shared" si="10"/>
        <v>6.8</v>
      </c>
    </row>
    <row r="35" spans="4:23" x14ac:dyDescent="0.2">
      <c r="D35">
        <f t="shared" si="20"/>
        <v>2012</v>
      </c>
      <c r="E35" s="50">
        <f t="shared" si="18"/>
        <v>1.3874171100210844E-3</v>
      </c>
      <c r="F35" s="50">
        <f t="shared" ref="F35:N35" si="22">$D13/F$10</f>
        <v>1.576826853237151E-3</v>
      </c>
      <c r="G35" s="50">
        <f t="shared" si="22"/>
        <v>1.4801088520998314E-3</v>
      </c>
      <c r="H35" s="50">
        <f t="shared" si="22"/>
        <v>1.4422558243854797E-3</v>
      </c>
      <c r="I35" s="50">
        <f t="shared" si="22"/>
        <v>1.6414524915827093E-3</v>
      </c>
      <c r="J35" s="50">
        <f t="shared" si="22"/>
        <v>1.6114706255551325E-3</v>
      </c>
      <c r="K35" s="50">
        <f t="shared" si="22"/>
        <v>1.5682594172743158E-3</v>
      </c>
      <c r="L35" s="50">
        <f t="shared" si="22"/>
        <v>1.6605539974241799E-3</v>
      </c>
      <c r="M35" s="50">
        <f t="shared" si="22"/>
        <v>1.756654886474449E-3</v>
      </c>
      <c r="N35" s="50">
        <f t="shared" si="22"/>
        <v>1.8642885977467063E-3</v>
      </c>
      <c r="O35" s="78"/>
      <c r="P35" s="78"/>
      <c r="Q35" s="78"/>
      <c r="R35" s="78"/>
      <c r="S35" s="45"/>
      <c r="T35" s="73"/>
    </row>
    <row r="36" spans="4:23" x14ac:dyDescent="0.2">
      <c r="D36">
        <f t="shared" si="20"/>
        <v>2013</v>
      </c>
      <c r="E36" s="50">
        <f t="shared" si="18"/>
        <v>1.2890962124605351E-3</v>
      </c>
      <c r="F36" s="50">
        <f t="shared" ref="F36:N36" si="23">$D14/F$10</f>
        <v>1.4650832179683765E-3</v>
      </c>
      <c r="G36" s="50">
        <f t="shared" si="23"/>
        <v>1.3752192484077174E-3</v>
      </c>
      <c r="H36" s="50">
        <f t="shared" si="23"/>
        <v>1.340048718720367E-3</v>
      </c>
      <c r="I36" s="50">
        <f t="shared" si="23"/>
        <v>1.525129086667399E-3</v>
      </c>
      <c r="J36" s="50">
        <f t="shared" si="23"/>
        <v>1.497271919807131E-3</v>
      </c>
      <c r="K36" s="50">
        <f t="shared" si="23"/>
        <v>1.4571229231367657E-3</v>
      </c>
      <c r="L36" s="50">
        <f t="shared" si="23"/>
        <v>1.5428769424886081E-3</v>
      </c>
      <c r="M36" s="50">
        <f t="shared" si="23"/>
        <v>1.6321675323148423E-3</v>
      </c>
      <c r="N36" s="50">
        <f t="shared" si="23"/>
        <v>1.7321736577489081E-3</v>
      </c>
      <c r="O36" s="79"/>
      <c r="P36" s="79"/>
      <c r="Q36" s="103"/>
      <c r="R36" s="79"/>
      <c r="S36" s="58"/>
      <c r="T36" s="58"/>
    </row>
    <row r="37" spans="4:23" x14ac:dyDescent="0.2">
      <c r="D37">
        <f t="shared" si="20"/>
        <v>2014</v>
      </c>
      <c r="E37" s="50">
        <f t="shared" si="18"/>
        <v>1.0651430569059506E-3</v>
      </c>
      <c r="F37" s="50">
        <f t="shared" ref="F37:N37" si="24">$D15/F$10</f>
        <v>1.2105560487450568E-3</v>
      </c>
      <c r="G37" s="50">
        <f t="shared" si="24"/>
        <v>1.1363040399979022E-3</v>
      </c>
      <c r="H37" s="50">
        <f t="shared" si="24"/>
        <v>1.107243644705388E-3</v>
      </c>
      <c r="I37" s="50">
        <f t="shared" si="24"/>
        <v>1.2601702199158595E-3</v>
      </c>
      <c r="J37" s="50">
        <f t="shared" si="24"/>
        <v>1.2371526456033497E-3</v>
      </c>
      <c r="K37" s="50">
        <f t="shared" si="24"/>
        <v>1.2039786864901244E-3</v>
      </c>
      <c r="L37" s="50">
        <f t="shared" si="24"/>
        <v>1.2748347618020278E-3</v>
      </c>
      <c r="M37" s="50">
        <f t="shared" si="24"/>
        <v>1.3486130033957384E-3</v>
      </c>
      <c r="N37" s="50">
        <f t="shared" si="24"/>
        <v>1.4312451833094792E-3</v>
      </c>
    </row>
    <row r="38" spans="4:23" x14ac:dyDescent="0.2">
      <c r="D38">
        <f t="shared" si="20"/>
        <v>2015</v>
      </c>
      <c r="E38" s="50">
        <f t="shared" si="18"/>
        <v>1.1143035056862254E-3</v>
      </c>
      <c r="F38" s="50">
        <f t="shared" ref="F38:N38" si="25">$D16/F$10</f>
        <v>1.2664278663794442E-3</v>
      </c>
      <c r="G38" s="50">
        <f t="shared" si="25"/>
        <v>1.1887488418439592E-3</v>
      </c>
      <c r="H38" s="50">
        <f t="shared" si="25"/>
        <v>1.1583471975379444E-3</v>
      </c>
      <c r="I38" s="50">
        <f t="shared" si="25"/>
        <v>1.3183319223735144E-3</v>
      </c>
      <c r="J38" s="50">
        <f t="shared" si="25"/>
        <v>1.2942519984773504E-3</v>
      </c>
      <c r="K38" s="50">
        <f t="shared" si="25"/>
        <v>1.2595469335588993E-3</v>
      </c>
      <c r="L38" s="50">
        <f t="shared" si="25"/>
        <v>1.3336732892698137E-3</v>
      </c>
      <c r="M38" s="50">
        <f t="shared" si="25"/>
        <v>1.4108566804755416E-3</v>
      </c>
      <c r="N38" s="50">
        <f t="shared" si="25"/>
        <v>1.4973026533083782E-3</v>
      </c>
    </row>
    <row r="39" spans="4:23" x14ac:dyDescent="0.2">
      <c r="D39">
        <f t="shared" si="20"/>
        <v>2016</v>
      </c>
      <c r="E39" s="50">
        <f t="shared" si="18"/>
        <v>1.1033789615128311E-3</v>
      </c>
      <c r="F39" s="50">
        <f t="shared" ref="F39:N39" si="26">$D17/F$10</f>
        <v>1.2540119069051358E-3</v>
      </c>
      <c r="G39" s="50">
        <f t="shared" si="26"/>
        <v>1.1770944414337243E-3</v>
      </c>
      <c r="H39" s="50">
        <f t="shared" si="26"/>
        <v>1.146990852464043E-3</v>
      </c>
      <c r="I39" s="50">
        <f t="shared" si="26"/>
        <v>1.3054070996051468E-3</v>
      </c>
      <c r="J39" s="50">
        <f t="shared" si="26"/>
        <v>1.2815632533942393E-3</v>
      </c>
      <c r="K39" s="50">
        <f t="shared" si="26"/>
        <v>1.2471984342102827E-3</v>
      </c>
      <c r="L39" s="50">
        <f t="shared" si="26"/>
        <v>1.3205980609436391E-3</v>
      </c>
      <c r="M39" s="50">
        <f t="shared" si="26"/>
        <v>1.3970247522355854E-3</v>
      </c>
      <c r="N39" s="50">
        <f t="shared" si="26"/>
        <v>1.4826232155308451E-3</v>
      </c>
    </row>
    <row r="40" spans="4:23" x14ac:dyDescent="0.2">
      <c r="D40">
        <f t="shared" si="20"/>
        <v>2017</v>
      </c>
      <c r="E40" s="50">
        <f t="shared" si="18"/>
        <v>1.0924544173394367E-3</v>
      </c>
      <c r="F40" s="50">
        <f t="shared" ref="F40:N40" si="27">$D18/F$10</f>
        <v>1.2415959474308277E-3</v>
      </c>
      <c r="G40" s="50">
        <f t="shared" si="27"/>
        <v>1.1654400410234895E-3</v>
      </c>
      <c r="H40" s="50">
        <f t="shared" si="27"/>
        <v>1.1356345073901416E-3</v>
      </c>
      <c r="I40" s="50">
        <f t="shared" si="27"/>
        <v>1.2924822768367789E-3</v>
      </c>
      <c r="J40" s="50">
        <f t="shared" si="27"/>
        <v>1.2688745083111279E-3</v>
      </c>
      <c r="K40" s="50">
        <f t="shared" si="27"/>
        <v>1.234849934861666E-3</v>
      </c>
      <c r="L40" s="50">
        <f t="shared" si="27"/>
        <v>1.3075228326174645E-3</v>
      </c>
      <c r="M40" s="50">
        <f t="shared" si="27"/>
        <v>1.3831928239956292E-3</v>
      </c>
      <c r="N40" s="50">
        <f t="shared" si="27"/>
        <v>1.467943777753312E-3</v>
      </c>
    </row>
    <row r="41" spans="4:23" x14ac:dyDescent="0.2">
      <c r="D41">
        <f t="shared" si="20"/>
        <v>2018</v>
      </c>
      <c r="E41" s="50">
        <f t="shared" si="18"/>
        <v>1.0706053289926479E-3</v>
      </c>
      <c r="F41" s="50">
        <f t="shared" ref="F41:N41" si="28">$D19/F$10</f>
        <v>1.2167640284822109E-3</v>
      </c>
      <c r="G41" s="50">
        <f t="shared" si="28"/>
        <v>1.1421312402030196E-3</v>
      </c>
      <c r="H41" s="50">
        <f t="shared" si="28"/>
        <v>1.1129218172423387E-3</v>
      </c>
      <c r="I41" s="50">
        <f t="shared" si="28"/>
        <v>1.2666326313000434E-3</v>
      </c>
      <c r="J41" s="50">
        <f t="shared" si="28"/>
        <v>1.2434970181449054E-3</v>
      </c>
      <c r="K41" s="50">
        <f t="shared" si="28"/>
        <v>1.2101529361644326E-3</v>
      </c>
      <c r="L41" s="50">
        <f t="shared" si="28"/>
        <v>1.2813723759651152E-3</v>
      </c>
      <c r="M41" s="50">
        <f t="shared" si="28"/>
        <v>1.3555289675157166E-3</v>
      </c>
      <c r="N41" s="50">
        <f t="shared" si="28"/>
        <v>1.4385849021982457E-3</v>
      </c>
    </row>
    <row r="42" spans="4:23" x14ac:dyDescent="0.2">
      <c r="D42">
        <f t="shared" si="20"/>
        <v>2019</v>
      </c>
      <c r="E42" s="50">
        <f t="shared" si="18"/>
        <v>1.0378316964724649E-3</v>
      </c>
      <c r="F42" s="50">
        <f t="shared" ref="F42:N42" si="29">$D20/F$10</f>
        <v>1.1795161500592862E-3</v>
      </c>
      <c r="G42" s="50">
        <f t="shared" si="29"/>
        <v>1.1071680389723149E-3</v>
      </c>
      <c r="H42" s="50">
        <f t="shared" si="29"/>
        <v>1.0788527820206346E-3</v>
      </c>
      <c r="I42" s="50">
        <f t="shared" si="29"/>
        <v>1.2278581629949401E-3</v>
      </c>
      <c r="J42" s="50">
        <f t="shared" si="29"/>
        <v>1.2054307828955717E-3</v>
      </c>
      <c r="K42" s="50">
        <f t="shared" si="29"/>
        <v>1.1731074381185827E-3</v>
      </c>
      <c r="L42" s="50">
        <f t="shared" si="29"/>
        <v>1.2421466909865913E-3</v>
      </c>
      <c r="M42" s="50">
        <f t="shared" si="29"/>
        <v>1.3140331827958477E-3</v>
      </c>
      <c r="N42" s="50">
        <f t="shared" si="29"/>
        <v>1.3945465888656465E-3</v>
      </c>
    </row>
    <row r="43" spans="4:23" x14ac:dyDescent="0.2">
      <c r="D43">
        <f t="shared" si="20"/>
        <v>2020</v>
      </c>
      <c r="E43" s="50">
        <f t="shared" si="18"/>
        <v>9.7774670351879578E-4</v>
      </c>
      <c r="F43" s="50">
        <f t="shared" ref="F43:N43" si="30">$D21/F$10</f>
        <v>1.1112283729505907E-3</v>
      </c>
      <c r="G43" s="50">
        <f t="shared" si="30"/>
        <v>1.0430688367160229E-3</v>
      </c>
      <c r="H43" s="50">
        <f t="shared" si="30"/>
        <v>1.0163928841141767E-3</v>
      </c>
      <c r="I43" s="50">
        <f t="shared" si="30"/>
        <v>1.1567716377689171E-3</v>
      </c>
      <c r="J43" s="50">
        <f t="shared" si="30"/>
        <v>1.1356426849384593E-3</v>
      </c>
      <c r="K43" s="50">
        <f t="shared" si="30"/>
        <v>1.1051906917011909E-3</v>
      </c>
      <c r="L43" s="50">
        <f t="shared" si="30"/>
        <v>1.1702329351926306E-3</v>
      </c>
      <c r="M43" s="50">
        <f t="shared" si="30"/>
        <v>1.237957577476088E-3</v>
      </c>
      <c r="N43" s="50">
        <f t="shared" si="30"/>
        <v>1.3138096810892141E-3</v>
      </c>
    </row>
    <row r="44" spans="4:23" x14ac:dyDescent="0.2">
      <c r="D44">
        <f t="shared" si="20"/>
        <v>2021</v>
      </c>
      <c r="E44" s="50">
        <f t="shared" si="18"/>
        <v>7.8110490839769715E-4</v>
      </c>
      <c r="F44" s="50">
        <f t="shared" ref="F44:N44" si="31">$D22/F$10</f>
        <v>8.8774110241304175E-4</v>
      </c>
      <c r="G44" s="50">
        <f t="shared" si="31"/>
        <v>8.3328962933179498E-4</v>
      </c>
      <c r="H44" s="50">
        <f t="shared" si="31"/>
        <v>8.1197867278395125E-4</v>
      </c>
      <c r="I44" s="50">
        <f t="shared" si="31"/>
        <v>9.2412482793829704E-4</v>
      </c>
      <c r="J44" s="50">
        <f t="shared" si="31"/>
        <v>9.0724527344245649E-4</v>
      </c>
      <c r="K44" s="50">
        <f t="shared" si="31"/>
        <v>8.8291770342609124E-4</v>
      </c>
      <c r="L44" s="50">
        <f t="shared" si="31"/>
        <v>9.3487882532148714E-4</v>
      </c>
      <c r="M44" s="50">
        <f t="shared" si="31"/>
        <v>9.8898286915687496E-4</v>
      </c>
      <c r="N44" s="50">
        <f t="shared" si="31"/>
        <v>1.0495798010936182E-3</v>
      </c>
    </row>
    <row r="45" spans="4:23" x14ac:dyDescent="0.2">
      <c r="D45">
        <f t="shared" si="20"/>
        <v>2022</v>
      </c>
      <c r="E45" s="50">
        <f t="shared" si="18"/>
        <v>5.2437812032292961E-4</v>
      </c>
      <c r="F45" s="50">
        <f t="shared" ref="F45:N45" si="32">$D23/F$10</f>
        <v>5.9596605476679729E-4</v>
      </c>
      <c r="G45" s="50">
        <f t="shared" si="32"/>
        <v>5.5941121969127494E-4</v>
      </c>
      <c r="H45" s="50">
        <f t="shared" si="32"/>
        <v>5.4510456354726802E-4</v>
      </c>
      <c r="I45" s="50">
        <f t="shared" si="32"/>
        <v>6.2039149288165387E-4</v>
      </c>
      <c r="J45" s="50">
        <f t="shared" si="32"/>
        <v>6.0905976398934142E-4</v>
      </c>
      <c r="K45" s="50">
        <f t="shared" si="32"/>
        <v>5.9272796873359966E-4</v>
      </c>
      <c r="L45" s="50">
        <f t="shared" si="32"/>
        <v>6.2761095965638291E-4</v>
      </c>
      <c r="M45" s="50">
        <f t="shared" si="32"/>
        <v>6.6393255551790197E-4</v>
      </c>
      <c r="N45" s="50">
        <f t="shared" si="32"/>
        <v>7.046130133215898E-4</v>
      </c>
    </row>
    <row r="46" spans="4:23" x14ac:dyDescent="0.2">
      <c r="D46">
        <f t="shared" si="20"/>
        <v>2023</v>
      </c>
      <c r="E46" s="50">
        <f t="shared" si="18"/>
        <v>4.47906311109169E-4</v>
      </c>
      <c r="F46" s="50">
        <f t="shared" ref="F46:N46" si="33">$D24/F$10</f>
        <v>5.0905433844663931E-4</v>
      </c>
      <c r="G46" s="50">
        <f t="shared" si="33"/>
        <v>4.7783041681963062E-4</v>
      </c>
      <c r="H46" s="50">
        <f t="shared" si="33"/>
        <v>4.6561014802995807E-4</v>
      </c>
      <c r="I46" s="50">
        <f t="shared" si="33"/>
        <v>5.2991773350307943E-4</v>
      </c>
      <c r="J46" s="50">
        <f t="shared" si="33"/>
        <v>5.2023854840756243E-4</v>
      </c>
      <c r="K46" s="50">
        <f t="shared" si="33"/>
        <v>5.0628847329328307E-4</v>
      </c>
      <c r="L46" s="50">
        <f t="shared" si="33"/>
        <v>5.3608436137316039E-4</v>
      </c>
      <c r="M46" s="50">
        <f t="shared" si="33"/>
        <v>5.6710905783820796E-4</v>
      </c>
      <c r="N46" s="50">
        <f t="shared" si="33"/>
        <v>6.0185694887885787E-4</v>
      </c>
    </row>
    <row r="47" spans="4:23" x14ac:dyDescent="0.2">
      <c r="D47">
        <f t="shared" si="20"/>
        <v>2024</v>
      </c>
      <c r="E47" s="50">
        <f t="shared" si="18"/>
        <v>2.5672678807476759E-4</v>
      </c>
      <c r="F47" s="50">
        <f t="shared" ref="F47:N47" si="34">$D25/F$10</f>
        <v>2.9177504764624446E-4</v>
      </c>
      <c r="G47" s="50">
        <f t="shared" si="34"/>
        <v>2.7387840964051999E-4</v>
      </c>
      <c r="H47" s="50">
        <f t="shared" si="34"/>
        <v>2.6687410923668324E-4</v>
      </c>
      <c r="I47" s="50">
        <f t="shared" si="34"/>
        <v>3.0373333505664306E-4</v>
      </c>
      <c r="J47" s="50">
        <f t="shared" si="34"/>
        <v>2.9818550945311508E-4</v>
      </c>
      <c r="K47" s="50">
        <f t="shared" si="34"/>
        <v>2.9018973469249146E-4</v>
      </c>
      <c r="L47" s="50">
        <f t="shared" si="34"/>
        <v>3.0726786566510412E-4</v>
      </c>
      <c r="M47" s="50">
        <f t="shared" si="34"/>
        <v>3.2505031363897283E-4</v>
      </c>
      <c r="N47" s="50">
        <f t="shared" si="34"/>
        <v>3.4496678777202832E-4</v>
      </c>
    </row>
    <row r="48" spans="4:23" x14ac:dyDescent="0.2">
      <c r="D48">
        <f t="shared" si="20"/>
        <v>2025</v>
      </c>
      <c r="E48" s="50">
        <f t="shared" si="18"/>
        <v>1.638681626009155E-5</v>
      </c>
      <c r="F48" s="50">
        <f t="shared" ref="F48:N48" si="35">$D26/F$10</f>
        <v>1.8623939211462415E-5</v>
      </c>
      <c r="G48" s="50">
        <f t="shared" si="35"/>
        <v>1.7481600615352342E-5</v>
      </c>
      <c r="H48" s="50">
        <f t="shared" si="35"/>
        <v>1.7034517610852126E-5</v>
      </c>
      <c r="I48" s="50">
        <f t="shared" si="35"/>
        <v>1.9387234152551683E-5</v>
      </c>
      <c r="J48" s="50">
        <f t="shared" si="35"/>
        <v>1.9033117624666919E-5</v>
      </c>
      <c r="K48" s="50">
        <f t="shared" si="35"/>
        <v>1.8522749022924989E-5</v>
      </c>
      <c r="L48" s="50">
        <f t="shared" si="35"/>
        <v>1.9612842489261966E-5</v>
      </c>
      <c r="M48" s="50">
        <f t="shared" si="35"/>
        <v>2.0747892359934437E-5</v>
      </c>
      <c r="N48" s="50">
        <f t="shared" si="35"/>
        <v>2.2019156666299681E-5</v>
      </c>
    </row>
    <row r="49" spans="1:14" x14ac:dyDescent="0.2">
      <c r="D49">
        <f t="shared" si="20"/>
        <v>2026</v>
      </c>
      <c r="E49" s="50">
        <f t="shared" si="18"/>
        <v>0</v>
      </c>
      <c r="F49" s="50">
        <f t="shared" ref="F49:N49" si="36">$D27/F$10</f>
        <v>0</v>
      </c>
      <c r="G49" s="50">
        <f t="shared" si="36"/>
        <v>0</v>
      </c>
      <c r="H49" s="50">
        <f t="shared" si="36"/>
        <v>0</v>
      </c>
      <c r="I49" s="50">
        <f t="shared" si="36"/>
        <v>0</v>
      </c>
      <c r="J49" s="50">
        <f t="shared" si="36"/>
        <v>0</v>
      </c>
      <c r="K49" s="50">
        <f t="shared" si="36"/>
        <v>0</v>
      </c>
      <c r="L49" s="50">
        <f t="shared" si="36"/>
        <v>0</v>
      </c>
      <c r="M49" s="50">
        <f t="shared" si="36"/>
        <v>0</v>
      </c>
      <c r="N49" s="50">
        <f t="shared" si="36"/>
        <v>0</v>
      </c>
    </row>
    <row r="50" spans="1:14" x14ac:dyDescent="0.2">
      <c r="D50">
        <f t="shared" si="20"/>
        <v>2027</v>
      </c>
      <c r="E50" s="50">
        <f t="shared" ref="E50:N50" si="37">$D28/E$10</f>
        <v>0</v>
      </c>
      <c r="F50" s="50">
        <f t="shared" si="37"/>
        <v>0</v>
      </c>
      <c r="G50" s="50">
        <f t="shared" si="37"/>
        <v>0</v>
      </c>
      <c r="H50" s="50">
        <f t="shared" si="37"/>
        <v>0</v>
      </c>
      <c r="I50" s="50">
        <f t="shared" si="37"/>
        <v>0</v>
      </c>
      <c r="J50" s="50">
        <f t="shared" si="37"/>
        <v>0</v>
      </c>
      <c r="K50" s="50">
        <f t="shared" si="37"/>
        <v>0</v>
      </c>
      <c r="L50" s="50">
        <f t="shared" si="37"/>
        <v>0</v>
      </c>
      <c r="M50" s="50">
        <f t="shared" si="37"/>
        <v>0</v>
      </c>
      <c r="N50" s="50">
        <f t="shared" si="37"/>
        <v>0</v>
      </c>
    </row>
    <row r="52" spans="1:14" ht="14.25" x14ac:dyDescent="0.2">
      <c r="A52" s="76" t="s">
        <v>70</v>
      </c>
      <c r="B52" s="76"/>
    </row>
    <row r="53" spans="1:14" ht="14.25" x14ac:dyDescent="0.2">
      <c r="A53" s="76" t="s">
        <v>242</v>
      </c>
    </row>
  </sheetData>
  <customSheetViews>
    <customSheetView guid="{76352FE9-FF82-4643-A06A-7C1C1C8B95E5}" scale="75" fitToPage="1" showRuler="0">
      <pageMargins left="0.5" right="0.5" top="0.75" bottom="0.5" header="0.5" footer="0.25"/>
      <printOptions horizontalCentered="1"/>
      <pageSetup scale="76" orientation="landscape" r:id="rId1"/>
      <headerFooter alignWithMargins="0"/>
    </customSheetView>
    <customSheetView guid="{908D5E16-B5D7-475E-AAA1-34F9C0485A59}" scale="75" fitToPage="1" showRuler="0">
      <selection activeCell="A2" sqref="A2"/>
      <pageMargins left="0.5" right="0.5" top="0.75" bottom="0.5" header="0.5" footer="0.25"/>
      <printOptions horizontalCentered="1"/>
      <pageSetup scale="76" orientation="landscape" r:id="rId2"/>
      <headerFooter alignWithMargins="0"/>
    </customSheetView>
  </customSheetViews>
  <mergeCells count="3">
    <mergeCell ref="E8:N8"/>
    <mergeCell ref="E29:N29"/>
    <mergeCell ref="E31:N31"/>
  </mergeCells>
  <phoneticPr fontId="7" type="noConversion"/>
  <conditionalFormatting sqref="B11:T28 Z11:Z28">
    <cfRule type="expression" dxfId="2" priority="1" stopIfTrue="1">
      <formula>$W11=1</formula>
    </cfRule>
  </conditionalFormatting>
  <conditionalFormatting sqref="A11:A28 D33">
    <cfRule type="expression" dxfId="1" priority="2" stopIfTrue="1">
      <formula>$U11=1</formula>
    </cfRule>
  </conditionalFormatting>
  <conditionalFormatting sqref="O30:T34">
    <cfRule type="expression" dxfId="0" priority="3" stopIfTrue="1">
      <formula>+#REF!=1</formula>
    </cfRule>
  </conditionalFormatting>
  <printOptions horizontalCentered="1"/>
  <pageMargins left="0.5" right="0.5" top="0.75" bottom="0.5" header="0.5" footer="0.25"/>
  <pageSetup scale="61" orientation="landscape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UpdatedRateCalc</vt:lpstr>
      <vt:lpstr>RevReqSumR</vt:lpstr>
      <vt:lpstr>RevReqDetR</vt:lpstr>
      <vt:lpstr>OvrUndrCalc</vt:lpstr>
      <vt:lpstr>FiledRateCalc</vt:lpstr>
      <vt:lpstr>&lt;&lt;PrintTheseWorksheets</vt:lpstr>
      <vt:lpstr>WACC</vt:lpstr>
      <vt:lpstr>OrigRateCalc</vt:lpstr>
      <vt:lpstr>IS BS</vt:lpstr>
      <vt:lpstr>CumRateAnalE</vt:lpstr>
      <vt:lpstr>RateAnalE</vt:lpstr>
      <vt:lpstr>CumRateAnalE!Print_Area</vt:lpstr>
      <vt:lpstr>FiledRateCalc!Print_Area</vt:lpstr>
      <vt:lpstr>'IS BS'!Print_Area</vt:lpstr>
      <vt:lpstr>OvrUndrCalc!Print_Area</vt:lpstr>
      <vt:lpstr>RevReqDetR!Print_Area</vt:lpstr>
      <vt:lpstr>RevReqSumR!Print_Area</vt:lpstr>
      <vt:lpstr>UpdatedRateCalc!Print_Area</vt:lpstr>
      <vt:lpstr>WACC!Print_Area</vt:lpstr>
      <vt:lpstr>'IS BS'!Print_Titles</vt:lpstr>
      <vt:lpstr>OvrUndrCalc!Print_Titles</vt:lpstr>
      <vt:lpstr>RevReqDetR!Print_Titles</vt:lpstr>
    </vt:vector>
  </TitlesOfParts>
  <Company>PSEG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Swetz</dc:creator>
  <dc:description>Model SL2 v20091004</dc:description>
  <cp:lastModifiedBy>McFadden, Michael</cp:lastModifiedBy>
  <cp:lastPrinted>2014-05-16T17:02:07Z</cp:lastPrinted>
  <dcterms:created xsi:type="dcterms:W3CDTF">2008-05-22T15:19:04Z</dcterms:created>
  <dcterms:modified xsi:type="dcterms:W3CDTF">2014-06-23T20:17:31Z</dcterms:modified>
</cp:coreProperties>
</file>