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Users\mzito.EMPLOYEES\OneDrive - TRC\Reporting\Monthly Solar Reports\12- December\"/>
    </mc:Choice>
  </mc:AlternateContent>
  <bookViews>
    <workbookView xWindow="0" yWindow="0" windowWidth="23040" windowHeight="9108" tabRatio="746"/>
  </bookViews>
  <sheets>
    <sheet name="Annual Capacity" sheetId="65" r:id="rId1"/>
    <sheet name="Annual Capacity - Graph" sheetId="67" r:id="rId2"/>
    <sheet name="Monthly Capacity" sheetId="61" r:id="rId3"/>
    <sheet name="Interconnection &amp; Customer Type" sheetId="46" r:id="rId4"/>
    <sheet name="TPO Summary" sheetId="47" r:id="rId5"/>
    <sheet name="Installations by County" sheetId="63" r:id="rId6"/>
    <sheet name="by County - Graph" sheetId="66" r:id="rId7"/>
    <sheet name="Definitions" sheetId="42" r:id="rId8"/>
  </sheets>
  <definedNames>
    <definedName name="As_of" localSheetId="0">#REF!</definedName>
    <definedName name="As_of" localSheetId="5">#REF!</definedName>
    <definedName name="As_of">#REF!</definedName>
    <definedName name="bpuapp_id_lookup" localSheetId="0">#REF!</definedName>
    <definedName name="bpuapp_id_lookup" localSheetId="5">#REF!</definedName>
    <definedName name="bpuapp_id_lookup">#REF!</definedName>
    <definedName name="County_Lookup" localSheetId="0">#REF!</definedName>
    <definedName name="County_Lookup" localSheetId="5">#REF!</definedName>
    <definedName name="County_Lookup">#REF!</definedName>
    <definedName name="_xlnm.Print_Area" localSheetId="0">'Annual Capacity'!$B$1:$Z$28</definedName>
    <definedName name="_xlnm.Print_Area" localSheetId="7">Definitions!$A$1:$I$27</definedName>
    <definedName name="_xlnm.Print_Area" localSheetId="5">'Installations by County'!$C$2:$AC$31</definedName>
    <definedName name="_xlnm.Print_Area" localSheetId="3">'Interconnection &amp; Customer Type'!$A$1:$J$34</definedName>
    <definedName name="_xlnm.Print_Area" localSheetId="2">'Monthly Capacity'!$A$1:$X$62</definedName>
    <definedName name="_xlnm.Print_Area" localSheetId="4">'TPO Summary'!$A$2:$G$20</definedName>
    <definedName name="Zip_Correction" localSheetId="0">#REF!</definedName>
    <definedName name="Zip_Correction" localSheetId="5">#REF!</definedName>
    <definedName name="Zip_Correction">#REF!</definedName>
  </definedNames>
  <calcPr calcId="171027"/>
</workbook>
</file>

<file path=xl/calcChain.xml><?xml version="1.0" encoding="utf-8"?>
<calcChain xmlns="http://schemas.openxmlformats.org/spreadsheetml/2006/main">
  <c r="U58" i="61" l="1"/>
  <c r="T58" i="61"/>
  <c r="O58" i="61"/>
  <c r="N58" i="61"/>
  <c r="J58" i="61"/>
  <c r="I58" i="61"/>
  <c r="H58" i="61"/>
  <c r="G58" i="61"/>
  <c r="F58" i="61"/>
  <c r="E58" i="61"/>
  <c r="C58" i="61"/>
  <c r="B58" i="61"/>
  <c r="L56" i="61"/>
  <c r="R56" i="61" s="1"/>
  <c r="X56" i="61" s="1"/>
  <c r="K56" i="61"/>
  <c r="Q56" i="61" s="1"/>
  <c r="W56" i="61" s="1"/>
  <c r="L55" i="61" l="1"/>
  <c r="R55" i="61" s="1"/>
  <c r="X55" i="61" s="1"/>
  <c r="K55" i="61"/>
  <c r="Q55" i="61" s="1"/>
  <c r="W55" i="61" s="1"/>
  <c r="L54" i="61" l="1"/>
  <c r="R54" i="61" s="1"/>
  <c r="X54" i="61" s="1"/>
  <c r="K54" i="61"/>
  <c r="Q54" i="61" s="1"/>
  <c r="W54" i="61" s="1"/>
  <c r="L53" i="61" l="1"/>
  <c r="R53" i="61" s="1"/>
  <c r="X53" i="61" s="1"/>
  <c r="K53" i="61"/>
  <c r="Q53" i="61" s="1"/>
  <c r="W53" i="61" l="1"/>
  <c r="M7" i="65" l="1"/>
  <c r="S7" i="65" s="1"/>
  <c r="N7" i="65"/>
  <c r="T7" i="65" s="1"/>
  <c r="Z7" i="65" s="1"/>
  <c r="M8" i="65"/>
  <c r="N8" i="65"/>
  <c r="T8" i="65" s="1"/>
  <c r="Z8" i="65" s="1"/>
  <c r="M9" i="65"/>
  <c r="S9" i="65" s="1"/>
  <c r="Y9" i="65" s="1"/>
  <c r="N9" i="65"/>
  <c r="T9" i="65" s="1"/>
  <c r="Z9" i="65" s="1"/>
  <c r="M10" i="65"/>
  <c r="N10" i="65"/>
  <c r="T10" i="65" s="1"/>
  <c r="Z10" i="65" s="1"/>
  <c r="S10" i="65"/>
  <c r="Y10" i="65" s="1"/>
  <c r="M11" i="65"/>
  <c r="S11" i="65" s="1"/>
  <c r="Y11" i="65" s="1"/>
  <c r="N11" i="65"/>
  <c r="T11" i="65"/>
  <c r="Z11" i="65" s="1"/>
  <c r="M12" i="65"/>
  <c r="S12" i="65" s="1"/>
  <c r="Y12" i="65" s="1"/>
  <c r="N12" i="65"/>
  <c r="T12" i="65" s="1"/>
  <c r="Z12" i="65" s="1"/>
  <c r="M13" i="65"/>
  <c r="S13" i="65" s="1"/>
  <c r="Y13" i="65" s="1"/>
  <c r="N13" i="65"/>
  <c r="T13" i="65" s="1"/>
  <c r="Z13" i="65" s="1"/>
  <c r="M14" i="65"/>
  <c r="S14" i="65" s="1"/>
  <c r="Y14" i="65" s="1"/>
  <c r="N14" i="65"/>
  <c r="T14" i="65" s="1"/>
  <c r="Z14" i="65" s="1"/>
  <c r="M15" i="65"/>
  <c r="S15" i="65" s="1"/>
  <c r="Y15" i="65" s="1"/>
  <c r="N15" i="65"/>
  <c r="T15" i="65" s="1"/>
  <c r="Z15" i="65" s="1"/>
  <c r="M16" i="65"/>
  <c r="S16" i="65" s="1"/>
  <c r="Y16" i="65" s="1"/>
  <c r="N16" i="65"/>
  <c r="T16" i="65" s="1"/>
  <c r="Z16" i="65" s="1"/>
  <c r="M17" i="65"/>
  <c r="S17" i="65" s="1"/>
  <c r="Y17" i="65" s="1"/>
  <c r="N17" i="65"/>
  <c r="T17" i="65" s="1"/>
  <c r="Z17" i="65" s="1"/>
  <c r="M18" i="65"/>
  <c r="S18" i="65" s="1"/>
  <c r="Y18" i="65" s="1"/>
  <c r="N18" i="65"/>
  <c r="T18" i="65" s="1"/>
  <c r="Z18" i="65" s="1"/>
  <c r="M19" i="65"/>
  <c r="S19" i="65" s="1"/>
  <c r="Y19" i="65" s="1"/>
  <c r="N19" i="65"/>
  <c r="T19" i="65" s="1"/>
  <c r="Z19" i="65" s="1"/>
  <c r="M20" i="65"/>
  <c r="S20" i="65" s="1"/>
  <c r="Y20" i="65" s="1"/>
  <c r="N20" i="65"/>
  <c r="T20" i="65" s="1"/>
  <c r="Z20" i="65" s="1"/>
  <c r="M21" i="65"/>
  <c r="S21" i="65" s="1"/>
  <c r="Y21" i="65" s="1"/>
  <c r="N21" i="65"/>
  <c r="T21" i="65" s="1"/>
  <c r="Z21" i="65" s="1"/>
  <c r="M22" i="65"/>
  <c r="S22" i="65" s="1"/>
  <c r="Y22" i="65" s="1"/>
  <c r="N22" i="65"/>
  <c r="T22" i="65" s="1"/>
  <c r="Z22" i="65" s="1"/>
  <c r="M23" i="65"/>
  <c r="S23" i="65" s="1"/>
  <c r="Y23" i="65" s="1"/>
  <c r="N23" i="65"/>
  <c r="T23" i="65" s="1"/>
  <c r="Z23" i="65" s="1"/>
  <c r="M24" i="65"/>
  <c r="S24" i="65" s="1"/>
  <c r="Y24" i="65" s="1"/>
  <c r="N24" i="65"/>
  <c r="T24" i="65" s="1"/>
  <c r="Z24" i="65" s="1"/>
  <c r="D26" i="65"/>
  <c r="E26" i="65"/>
  <c r="G26" i="65"/>
  <c r="H26" i="65"/>
  <c r="I26" i="65"/>
  <c r="J26" i="65"/>
  <c r="K26" i="65"/>
  <c r="L26" i="65"/>
  <c r="P26" i="65"/>
  <c r="Q26" i="65"/>
  <c r="V26" i="65"/>
  <c r="W26"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M26" i="65" l="1"/>
  <c r="S8" i="65"/>
  <c r="Y8" i="65" s="1"/>
  <c r="Z26" i="65"/>
  <c r="Y7" i="65"/>
  <c r="T26" i="65"/>
  <c r="N26" i="65"/>
  <c r="L52" i="61"/>
  <c r="K52" i="61"/>
  <c r="L51" i="61"/>
  <c r="R51" i="61" s="1"/>
  <c r="X51" i="61" s="1"/>
  <c r="K51" i="61"/>
  <c r="Q51" i="61" s="1"/>
  <c r="W51" i="61" s="1"/>
  <c r="L50" i="61"/>
  <c r="K50" i="61"/>
  <c r="L49" i="61"/>
  <c r="K49" i="61"/>
  <c r="L48" i="61"/>
  <c r="K48" i="61"/>
  <c r="L47" i="61"/>
  <c r="K47" i="61"/>
  <c r="L46" i="61"/>
  <c r="K46" i="61"/>
  <c r="Y26" i="65" l="1"/>
  <c r="S26" i="65"/>
  <c r="I29" i="63"/>
  <c r="R50" i="61" l="1"/>
  <c r="X50" i="61" s="1"/>
  <c r="Q50" i="61"/>
  <c r="W50" i="61" s="1"/>
  <c r="K8" i="61" l="1"/>
  <c r="Q8" i="61" s="1"/>
  <c r="L8" i="61"/>
  <c r="R8" i="61" s="1"/>
  <c r="R52" i="61" l="1"/>
  <c r="X52" i="61" s="1"/>
  <c r="Q52" i="61"/>
  <c r="W52" i="61" s="1"/>
  <c r="E29" i="63" l="1"/>
  <c r="R49" i="61" l="1"/>
  <c r="X49" i="61" s="1"/>
  <c r="Q49" i="61"/>
  <c r="W49"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T13" i="61"/>
  <c r="U13" i="61"/>
  <c r="C5" i="46"/>
  <c r="R48" i="61"/>
  <c r="X48" i="61" s="1"/>
  <c r="R47" i="61"/>
  <c r="X47" i="61" s="1"/>
  <c r="Q48" i="61"/>
  <c r="W48" i="61" s="1"/>
  <c r="Q47" i="61"/>
  <c r="W47" i="61" s="1"/>
  <c r="L38" i="61"/>
  <c r="R38" i="61" s="1"/>
  <c r="X38" i="61" s="1"/>
  <c r="U43" i="61"/>
  <c r="T43" i="61"/>
  <c r="O43" i="61"/>
  <c r="N43" i="61"/>
  <c r="J43" i="61"/>
  <c r="I43" i="61"/>
  <c r="H43" i="61"/>
  <c r="G43" i="61"/>
  <c r="F43" i="61"/>
  <c r="E43" i="61"/>
  <c r="C43" i="61"/>
  <c r="B43" i="61"/>
  <c r="U28" i="61"/>
  <c r="T28" i="61"/>
  <c r="O28" i="61"/>
  <c r="N28" i="61"/>
  <c r="J28" i="61"/>
  <c r="I28" i="61"/>
  <c r="H28" i="61"/>
  <c r="G28" i="61"/>
  <c r="F28" i="61"/>
  <c r="E28" i="61"/>
  <c r="C28" i="61"/>
  <c r="B28" i="61"/>
  <c r="K15" i="61"/>
  <c r="Q15" i="61" s="1"/>
  <c r="L15" i="61"/>
  <c r="R15" i="61" s="1"/>
  <c r="X15" i="61" s="1"/>
  <c r="K16" i="61"/>
  <c r="Q16" i="61" s="1"/>
  <c r="W16" i="61" s="1"/>
  <c r="L16" i="61"/>
  <c r="R16" i="61" s="1"/>
  <c r="X16" i="61" s="1"/>
  <c r="R46" i="61"/>
  <c r="X46" i="61" s="1"/>
  <c r="Q46" i="61"/>
  <c r="W46" i="61" s="1"/>
  <c r="J32" i="46"/>
  <c r="I32" i="46"/>
  <c r="J31" i="46"/>
  <c r="I31" i="46"/>
  <c r="J30" i="46"/>
  <c r="I30" i="46"/>
  <c r="J29" i="46"/>
  <c r="I29" i="46"/>
  <c r="J28" i="46"/>
  <c r="I28" i="46"/>
  <c r="G33" i="46"/>
  <c r="F33" i="46"/>
  <c r="L45" i="61"/>
  <c r="L58" i="61" s="1"/>
  <c r="K45" i="61"/>
  <c r="K58" i="61" s="1"/>
  <c r="L41" i="61"/>
  <c r="R41" i="61" s="1"/>
  <c r="X41" i="61" s="1"/>
  <c r="K41" i="61"/>
  <c r="Q41" i="61" s="1"/>
  <c r="W41" i="61" s="1"/>
  <c r="B22" i="46"/>
  <c r="L19" i="61"/>
  <c r="R19" i="61" s="1"/>
  <c r="X19" i="61" s="1"/>
  <c r="K19" i="61"/>
  <c r="Q19" i="61" s="1"/>
  <c r="W19" i="61" s="1"/>
  <c r="L18" i="61"/>
  <c r="R18" i="61" s="1"/>
  <c r="X18" i="61" s="1"/>
  <c r="K18" i="61"/>
  <c r="Q18" i="61" s="1"/>
  <c r="W18" i="61" s="1"/>
  <c r="L17" i="61"/>
  <c r="R17" i="61" s="1"/>
  <c r="K17" i="61"/>
  <c r="Q17" i="61" s="1"/>
  <c r="W17" i="61" s="1"/>
  <c r="L40" i="61"/>
  <c r="R40" i="61" s="1"/>
  <c r="X40" i="61" s="1"/>
  <c r="K40" i="61"/>
  <c r="Q40" i="61" s="1"/>
  <c r="W40" i="61" s="1"/>
  <c r="C33" i="46"/>
  <c r="D32" i="46" s="1"/>
  <c r="B33" i="46"/>
  <c r="K34" i="61"/>
  <c r="Q34" i="61" s="1"/>
  <c r="W34" i="61" s="1"/>
  <c r="L39" i="61"/>
  <c r="R39" i="61" s="1"/>
  <c r="X39" i="61" s="1"/>
  <c r="K39" i="61"/>
  <c r="Q39" i="61" s="1"/>
  <c r="W39" i="61" s="1"/>
  <c r="L37" i="61"/>
  <c r="R37" i="61" s="1"/>
  <c r="X37" i="61" s="1"/>
  <c r="K37" i="61"/>
  <c r="Q37" i="61" s="1"/>
  <c r="W37" i="61" s="1"/>
  <c r="L36" i="61"/>
  <c r="R36" i="61" s="1"/>
  <c r="X36" i="61" s="1"/>
  <c r="K36" i="61"/>
  <c r="Q36" i="61" s="1"/>
  <c r="W36" i="61" s="1"/>
  <c r="L35" i="61"/>
  <c r="R35" i="61" s="1"/>
  <c r="X35" i="61" s="1"/>
  <c r="K35" i="61"/>
  <c r="Q35" i="61" s="1"/>
  <c r="W35" i="61" s="1"/>
  <c r="L34" i="61"/>
  <c r="R34" i="61" s="1"/>
  <c r="X34" i="61" s="1"/>
  <c r="L33" i="61"/>
  <c r="R33" i="61" s="1"/>
  <c r="X33" i="61" s="1"/>
  <c r="K33" i="61"/>
  <c r="Q33" i="61" s="1"/>
  <c r="W33" i="61" s="1"/>
  <c r="L32" i="61"/>
  <c r="R32" i="61" s="1"/>
  <c r="X32" i="61" s="1"/>
  <c r="K32" i="61"/>
  <c r="Q32" i="61" s="1"/>
  <c r="W32" i="61" s="1"/>
  <c r="L31" i="61"/>
  <c r="K31" i="61"/>
  <c r="Q31" i="61" s="1"/>
  <c r="W31" i="61" s="1"/>
  <c r="L30" i="61"/>
  <c r="R30" i="61" s="1"/>
  <c r="K30" i="61"/>
  <c r="Q30" i="61" s="1"/>
  <c r="W30" i="61" s="1"/>
  <c r="L26" i="61"/>
  <c r="R26" i="61" s="1"/>
  <c r="X26" i="61" s="1"/>
  <c r="K26" i="61"/>
  <c r="Q26" i="61" s="1"/>
  <c r="W26" i="61" s="1"/>
  <c r="L25" i="61"/>
  <c r="R25" i="61" s="1"/>
  <c r="X25" i="61" s="1"/>
  <c r="K25" i="61"/>
  <c r="Q25" i="61" s="1"/>
  <c r="W25" i="61" s="1"/>
  <c r="L24" i="61"/>
  <c r="R24" i="61" s="1"/>
  <c r="X24" i="61" s="1"/>
  <c r="K24" i="61"/>
  <c r="Q24" i="61" s="1"/>
  <c r="W24" i="61" s="1"/>
  <c r="L23" i="61"/>
  <c r="R23" i="61" s="1"/>
  <c r="X23" i="61" s="1"/>
  <c r="K23" i="61"/>
  <c r="Q23" i="61" s="1"/>
  <c r="W23" i="61" s="1"/>
  <c r="L22" i="61"/>
  <c r="R22" i="61" s="1"/>
  <c r="X22" i="61" s="1"/>
  <c r="K22" i="61"/>
  <c r="Q22" i="61" s="1"/>
  <c r="W22" i="61" s="1"/>
  <c r="L21" i="61"/>
  <c r="R21" i="61" s="1"/>
  <c r="X21" i="61" s="1"/>
  <c r="K21" i="61"/>
  <c r="Q21" i="61" s="1"/>
  <c r="W21" i="61" s="1"/>
  <c r="L20" i="61"/>
  <c r="R20" i="61" s="1"/>
  <c r="X20" i="61" s="1"/>
  <c r="K20" i="61"/>
  <c r="Q20" i="61" s="1"/>
  <c r="W20" i="61" s="1"/>
  <c r="K38" i="61"/>
  <c r="Q38" i="61" s="1"/>
  <c r="W38" i="61" s="1"/>
  <c r="E17" i="47"/>
  <c r="D17" i="47"/>
  <c r="E9" i="47"/>
  <c r="F8" i="47" s="1"/>
  <c r="D9" i="47"/>
  <c r="C22" i="46"/>
  <c r="D20" i="46" s="1"/>
  <c r="F15" i="47" l="1"/>
  <c r="C4" i="46"/>
  <c r="B4" i="46"/>
  <c r="B6" i="46" s="1"/>
  <c r="U27" i="63"/>
  <c r="AC27" i="63" s="1"/>
  <c r="O29" i="63"/>
  <c r="F7" i="47"/>
  <c r="F9" i="47" s="1"/>
  <c r="U60" i="61"/>
  <c r="T60" i="61"/>
  <c r="F16" i="47"/>
  <c r="F17" i="47" s="1"/>
  <c r="I33" i="46"/>
  <c r="D31" i="46"/>
  <c r="D30" i="46"/>
  <c r="R45" i="61"/>
  <c r="R58" i="61" s="1"/>
  <c r="Q45" i="61"/>
  <c r="Q58" i="61" s="1"/>
  <c r="N29" i="63"/>
  <c r="AC7" i="63"/>
  <c r="T29" i="63"/>
  <c r="AB29" i="63" s="1"/>
  <c r="D28" i="46"/>
  <c r="J33" i="46"/>
  <c r="D29" i="46"/>
  <c r="D21" i="46"/>
  <c r="D13" i="46"/>
  <c r="D16" i="46"/>
  <c r="D19" i="46"/>
  <c r="D18" i="46"/>
  <c r="D11" i="46"/>
  <c r="D12" i="46"/>
  <c r="D14" i="46"/>
  <c r="D17" i="46"/>
  <c r="D15" i="46"/>
  <c r="L43" i="61"/>
  <c r="R31" i="61"/>
  <c r="X31" i="61" s="1"/>
  <c r="W43" i="61"/>
  <c r="Q43" i="61"/>
  <c r="W15" i="61"/>
  <c r="W28" i="61" s="1"/>
  <c r="Q28" i="61"/>
  <c r="X17" i="61"/>
  <c r="X28" i="61" s="1"/>
  <c r="R28" i="61"/>
  <c r="K28" i="61"/>
  <c r="I13" i="61"/>
  <c r="E13" i="61"/>
  <c r="C13" i="61"/>
  <c r="X30" i="61"/>
  <c r="K43" i="61"/>
  <c r="K11" i="61"/>
  <c r="Q11" i="61" s="1"/>
  <c r="W11" i="61" s="1"/>
  <c r="B60" i="61"/>
  <c r="L28" i="61"/>
  <c r="N13" i="61"/>
  <c r="N60" i="61" s="1"/>
  <c r="G60" i="61"/>
  <c r="O13" i="61"/>
  <c r="O60" i="61" s="1"/>
  <c r="C60" i="61"/>
  <c r="J13" i="61"/>
  <c r="K9" i="61"/>
  <c r="Q9" i="61" s="1"/>
  <c r="W9" i="61" s="1"/>
  <c r="F60" i="61"/>
  <c r="L9" i="61"/>
  <c r="R9" i="61" s="1"/>
  <c r="X9" i="61" s="1"/>
  <c r="L11" i="61"/>
  <c r="R11" i="61" s="1"/>
  <c r="X11" i="61" s="1"/>
  <c r="J60" i="61"/>
  <c r="E60" i="61"/>
  <c r="G13" i="61"/>
  <c r="F13" i="61"/>
  <c r="B13" i="61"/>
  <c r="K10" i="61"/>
  <c r="Q10" i="61" s="1"/>
  <c r="W10" i="61" s="1"/>
  <c r="H60" i="61"/>
  <c r="I60" i="61"/>
  <c r="L10" i="61"/>
  <c r="R10" i="61" s="1"/>
  <c r="X10" i="61" s="1"/>
  <c r="H13" i="61"/>
  <c r="U29" i="63" l="1"/>
  <c r="W15" i="63" s="1"/>
  <c r="D33" i="46"/>
  <c r="W45" i="61"/>
  <c r="W58" i="61" s="1"/>
  <c r="X45" i="61"/>
  <c r="X58" i="61" s="1"/>
  <c r="D22" i="46"/>
  <c r="X43" i="61"/>
  <c r="R43" i="61"/>
  <c r="L60" i="61"/>
  <c r="R13" i="61"/>
  <c r="C6" i="46"/>
  <c r="D5" i="46" s="1"/>
  <c r="L13" i="61"/>
  <c r="K13" i="61"/>
  <c r="K60" i="61"/>
  <c r="W23" i="63" l="1"/>
  <c r="W18" i="63"/>
  <c r="W8" i="63"/>
  <c r="W21" i="63"/>
  <c r="AC29" i="63"/>
  <c r="W9" i="63"/>
  <c r="W10" i="63"/>
  <c r="W11" i="63"/>
  <c r="W25" i="63"/>
  <c r="W13" i="63"/>
  <c r="W20" i="63"/>
  <c r="W27" i="63"/>
  <c r="W12" i="63"/>
  <c r="W22" i="63"/>
  <c r="W14" i="63"/>
  <c r="W19" i="63"/>
  <c r="W17" i="63"/>
  <c r="W16" i="63"/>
  <c r="W24" i="63"/>
  <c r="W7" i="63"/>
  <c r="W26" i="63"/>
  <c r="R60" i="61"/>
  <c r="X8" i="61"/>
  <c r="X13" i="61" s="1"/>
  <c r="X60" i="61" s="1"/>
  <c r="D4" i="46"/>
  <c r="D6" i="46" s="1"/>
  <c r="W8" i="61"/>
  <c r="W13" i="61" s="1"/>
  <c r="W60" i="61" s="1"/>
  <c r="Q13" i="61"/>
  <c r="Q60" i="61" s="1"/>
  <c r="W29" i="63" l="1"/>
</calcChain>
</file>

<file path=xl/sharedStrings.xml><?xml version="1.0" encoding="utf-8"?>
<sst xmlns="http://schemas.openxmlformats.org/spreadsheetml/2006/main" count="254" uniqueCount="124">
  <si>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</si>
  <si>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</si>
  <si>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</si>
  <si>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</si>
  <si>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</si>
  <si>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</si>
  <si>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</si>
  <si>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</si>
  <si>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</si>
  <si>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</si>
  <si>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</si>
  <si>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</si>
  <si>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</si>
  <si>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</si>
  <si>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</si>
  <si>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</si>
  <si>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</si>
  <si>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</si>
  <si>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</si>
  <si>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</si>
  <si>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</si>
  <si>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</si>
  <si>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</si>
  <si>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</si>
  <si>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</si>
  <si>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</si>
  <si>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</si>
  <si>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</si>
  <si>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</si>
  <si>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</si>
  <si>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</si>
  <si>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</si>
  <si>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</si>
  <si>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</si>
  <si>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</si>
  <si>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</si>
  <si>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</si>
  <si>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</si>
  <si>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</si>
  <si>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</si>
  <si>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</si>
  <si>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</si>
  <si>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</si>
  <si>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</si>
  <si>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</si>
  <si>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</si>
  <si>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</si>
  <si>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</si>
  <si>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</si>
  <si>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</si>
  <si>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</si>
  <si>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</si>
  <si>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</si>
  <si>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</si>
  <si>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</si>
  <si>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</si>
  <si>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</si>
  <si>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</si>
  <si>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</si>
  <si>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</si>
  <si>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</si>
  <si>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</si>
  <si>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</si>
  <si>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</si>
  <si>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</si>
  <si>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</si>
  <si>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</si>
  <si>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</si>
  <si>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</si>
  <si>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</si>
  <si>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</si>
  <si>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</si>
  <si>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</si>
  <si>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</si>
  <si>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</si>
  <si>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 xml:space="preserve">Capacity </t>
  </si>
  <si>
    <t>Government</t>
  </si>
  <si>
    <t>Sunlit</t>
  </si>
  <si>
    <t>Customer Type</t>
  </si>
  <si>
    <t>BEHIND THE METER Project Installations by Customer Type</t>
  </si>
  <si>
    <t>GRID SUPPLY Project Installations by Subsection</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</si>
  <si>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</si>
  <si>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</si>
  <si>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</si>
  <si>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</si>
  <si>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</si>
  <si>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</si>
  <si>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</si>
  <si>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</si>
  <si>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</si>
  <si>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</si>
  <si>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</si>
  <si>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</si>
  <si>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</si>
  <si>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</si>
  <si>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</si>
  <si>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</si>
  <si>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</si>
  <si>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</si>
  <si>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</si>
  <si>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</si>
  <si>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</si>
  <si>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</si>
  <si>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</si>
  <si>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</si>
  <si>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2015 Total</t>
  </si>
  <si>
    <t>2016 Total</t>
  </si>
  <si>
    <t>2017 Total</t>
  </si>
  <si>
    <t>2001-2014 Total</t>
  </si>
  <si>
    <t>2000-2011</t>
  </si>
  <si>
    <t>University Public</t>
  </si>
  <si>
    <t>*Note: All projects with a Permission to Operate (“PTO”) date will be reported as installed in the month/year in which the PTO was issued.  There are 428 projects, mostly older, that did not report a PTO date to the program. These projects are reported as installed in the month/year in which the project reached QA/QC status.</t>
  </si>
  <si>
    <t>New Jersey Solar Installations Annually as of 12/31/17</t>
  </si>
  <si>
    <t>Total of All Projects               as of 12/31/17 (kW)</t>
  </si>
  <si>
    <t>Previously Reported through 11/30/17</t>
  </si>
  <si>
    <t>Difference between 11/30/17 and 12/31/17</t>
  </si>
  <si>
    <t>New Jersey Solar Installations by Month as of 12/31/17</t>
  </si>
  <si>
    <t>Total of All Projects (kW) as of 12/31/17</t>
  </si>
  <si>
    <t>Difference between 11/30/17 and 12/31/17 Report</t>
  </si>
  <si>
    <t>New Jersey Solar Installations by Interconnection Type as of 12/31/17</t>
  </si>
  <si>
    <t>BEHIND THE METER Projects as of 12/31/17</t>
  </si>
  <si>
    <t>New Jersey Solar Installations by County as of 12/31/17</t>
  </si>
  <si>
    <t>Total of All Projects               as of 12/31/17                          (kW)</t>
  </si>
  <si>
    <r>
      <t>Note:  The monthly installations shown above include only those projects that have reported a PTO date to the SRP processing team (and/or the 428 projects that did not report a PTO date, but are “considered” or “counted as” installed when the project reached QA/QC status).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</si>
</sst>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s>
  <cellStyleXfs count="16">
    <xf numFmtId="0" fontId="0" fillId="0" borderId="0"/>
    <xf numFmtId="43" fontId="4" fillId="0" borderId="0" applyFont="0" applyFill="0" applyBorder="0" applyAlignment="0" applyProtection="0"/>
    <xf numFmtId="0" fontId="11" fillId="0" borderId="0"/>
    <xf numFmtId="0" fontId="5" fillId="0" borderId="0"/>
    <xf numFmtId="0" fontId="5" fillId="0" borderId="0"/>
    <xf numFmtId="0" fontId="9" fillId="0" borderId="0"/>
    <xf numFmtId="0" fontId="3" fillId="0" borderId="0"/>
    <xf numFmtId="9" fontId="19" fillId="0" borderId="0" applyFont="0" applyFill="0" applyBorder="0" applyAlignment="0" applyProtection="0"/>
    <xf numFmtId="0" fontId="2" fillId="0" borderId="0"/>
    <xf numFmtId="43" fontId="2"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43" fontId="1" fillId="0" borderId="0" applyFont="0" applyFill="0" applyBorder="0" applyAlignment="0" applyProtection="0"/>
  </cellStyleXfs>
  <cellXfs count="385">
    <xf numFmtId="0" fontId="0" fillId="0" borderId="0" xfId="0"/>
    <xf numFmtId="0" fontId="5" fillId="0" borderId="0" xfId="3" applyFill="1"/>
    <xf numFmtId="0" fontId="0" fillId="2" borderId="0" xfId="0" applyFill="1" applyBorder="1" applyAlignment="1"/>
    <xf numFmtId="0" fontId="6" fillId="2" borderId="0" xfId="4" applyFont="1" applyFill="1" applyBorder="1" applyAlignment="1">
      <alignment vertical="center"/>
    </xf>
    <xf numFmtId="0" fontId="5" fillId="3" borderId="0" xfId="3" applyFill="1"/>
    <xf numFmtId="0" fontId="5" fillId="0" borderId="0" xfId="3" applyFill="1" applyBorder="1"/>
    <xf numFmtId="0" fontId="8" fillId="4" borderId="1" xfId="3" applyFont="1" applyFill="1" applyBorder="1" applyAlignment="1">
      <alignment horizontal="center" wrapText="1"/>
    </xf>
    <xf numFmtId="0" fontId="5" fillId="3" borderId="0" xfId="3" applyFill="1" applyAlignment="1">
      <alignment horizontal="center" vertical="center"/>
    </xf>
    <xf numFmtId="0" fontId="15"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8" xfId="0" applyBorder="1"/>
    <xf numFmtId="0" fontId="0" fillId="0" borderId="15" xfId="0" applyBorder="1"/>
    <xf numFmtId="0" fontId="6" fillId="2" borderId="12" xfId="4" applyFont="1" applyFill="1" applyBorder="1" applyAlignment="1">
      <alignment horizontal="left" vertical="center"/>
    </xf>
    <xf numFmtId="0" fontId="6" fillId="2" borderId="0" xfId="4" applyFont="1" applyFill="1" applyBorder="1" applyAlignment="1">
      <alignment horizontal="left" vertical="center"/>
    </xf>
    <xf numFmtId="0" fontId="6" fillId="2" borderId="13" xfId="4" applyFont="1" applyFill="1" applyBorder="1" applyAlignment="1">
      <alignment horizontal="left" vertical="center"/>
    </xf>
    <xf numFmtId="0" fontId="4" fillId="2" borderId="13" xfId="0" applyFont="1" applyFill="1" applyBorder="1" applyAlignment="1">
      <alignment horizontal="left"/>
    </xf>
    <xf numFmtId="0" fontId="14" fillId="3" borderId="0" xfId="3" applyFont="1" applyFill="1" applyAlignment="1">
      <alignment horizontal="left" vertical="top" wrapText="1"/>
    </xf>
    <xf numFmtId="0" fontId="14" fillId="3" borderId="0" xfId="3" applyFont="1" applyFill="1" applyAlignment="1">
      <alignment horizontal="center" vertical="center"/>
    </xf>
    <xf numFmtId="0" fontId="8" fillId="0" borderId="0" xfId="3" applyFont="1" applyFill="1" applyBorder="1" applyAlignment="1">
      <alignment horizontal="center" vertical="center"/>
    </xf>
    <xf numFmtId="0" fontId="8" fillId="0" borderId="0" xfId="3" applyFont="1" applyFill="1" applyBorder="1" applyAlignment="1">
      <alignment horizontal="center" wrapText="1"/>
    </xf>
    <xf numFmtId="0" fontId="14" fillId="0" borderId="0" xfId="3" applyFont="1" applyFill="1" applyAlignment="1">
      <alignment horizontal="left" vertical="center" wrapText="1"/>
    </xf>
    <xf numFmtId="0" fontId="14" fillId="3" borderId="0" xfId="3" applyFont="1" applyFill="1" applyAlignment="1">
      <alignment vertical="center"/>
    </xf>
    <xf numFmtId="0" fontId="0" fillId="3" borderId="0" xfId="0" applyFill="1"/>
    <xf numFmtId="0" fontId="7" fillId="3" borderId="0" xfId="3" applyFont="1" applyFill="1"/>
    <xf numFmtId="0" fontId="10" fillId="3" borderId="1" xfId="5" applyFont="1" applyFill="1" applyBorder="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4" fillId="0" borderId="12" xfId="3" applyFont="1" applyFill="1" applyBorder="1" applyAlignment="1">
      <alignment horizontal="left" vertical="center" wrapText="1"/>
    </xf>
    <xf numFmtId="0" fontId="14" fillId="3" borderId="12" xfId="3" applyFont="1" applyFill="1" applyBorder="1" applyAlignment="1">
      <alignment vertical="center"/>
    </xf>
    <xf numFmtId="0" fontId="0" fillId="3" borderId="14" xfId="0" applyFill="1" applyBorder="1"/>
    <xf numFmtId="0" fontId="0" fillId="3" borderId="8" xfId="0" applyFill="1" applyBorder="1"/>
    <xf numFmtId="0" fontId="12" fillId="3" borderId="0" xfId="2" applyFont="1" applyFill="1"/>
    <xf numFmtId="0" fontId="14" fillId="0" borderId="0" xfId="3" applyFont="1" applyFill="1" applyAlignment="1">
      <alignment horizontal="left" vertical="center"/>
    </xf>
    <xf numFmtId="0" fontId="6" fillId="3" borderId="0" xfId="2" applyFont="1" applyFill="1" applyAlignment="1">
      <alignment horizontal="center" vertical="center"/>
    </xf>
    <xf numFmtId="164" fontId="10" fillId="3" borderId="1" xfId="5" applyNumberFormat="1" applyFont="1" applyFill="1" applyBorder="1" applyAlignment="1">
      <alignment horizontal="center"/>
    </xf>
    <xf numFmtId="0" fontId="5" fillId="0" borderId="0" xfId="3" applyFill="1" applyAlignment="1">
      <alignment horizontal="center"/>
    </xf>
    <xf numFmtId="0" fontId="7" fillId="0" borderId="0" xfId="3" applyFont="1" applyFill="1" applyBorder="1"/>
    <xf numFmtId="0" fontId="7" fillId="0" borderId="0" xfId="3" applyFont="1" applyFill="1" applyBorder="1" applyAlignment="1">
      <alignment horizontal="center"/>
    </xf>
    <xf numFmtId="0" fontId="5" fillId="3" borderId="0" xfId="3" applyFont="1" applyFill="1"/>
    <xf numFmtId="166" fontId="5" fillId="3" borderId="0" xfId="3" applyNumberFormat="1" applyFont="1" applyFill="1"/>
    <xf numFmtId="0" fontId="21"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10" fontId="21" fillId="0" borderId="0" xfId="0" applyNumberFormat="1" applyFont="1" applyFill="1" applyBorder="1" applyAlignment="1">
      <alignment horizontal="center" vertical="center"/>
    </xf>
    <xf numFmtId="0" fontId="20" fillId="0" borderId="1" xfId="0" applyFont="1" applyBorder="1" applyAlignment="1">
      <alignment vertical="center" wrapText="1"/>
    </xf>
    <xf numFmtId="3" fontId="20" fillId="0" borderId="1" xfId="0" applyNumberFormat="1" applyFont="1" applyBorder="1" applyAlignment="1">
      <alignment horizontal="center" vertical="center"/>
    </xf>
    <xf numFmtId="10" fontId="20" fillId="0" borderId="1" xfId="0" applyNumberFormat="1" applyFont="1" applyBorder="1" applyAlignment="1">
      <alignment horizontal="center" vertical="center"/>
    </xf>
    <xf numFmtId="0" fontId="20" fillId="0" borderId="16" xfId="0" applyFont="1" applyBorder="1" applyAlignment="1">
      <alignment vertical="center" wrapText="1"/>
    </xf>
    <xf numFmtId="3" fontId="20" fillId="0" borderId="16" xfId="0" applyNumberFormat="1" applyFont="1" applyBorder="1" applyAlignment="1">
      <alignment horizontal="center" vertical="center"/>
    </xf>
    <xf numFmtId="0" fontId="23" fillId="6" borderId="1" xfId="0" applyFont="1" applyFill="1" applyBorder="1" applyAlignment="1">
      <alignment horizontal="center" vertical="center" wrapText="1"/>
    </xf>
    <xf numFmtId="3" fontId="23" fillId="6" borderId="1" xfId="0" applyNumberFormat="1" applyFont="1" applyFill="1" applyBorder="1" applyAlignment="1">
      <alignment horizontal="center" vertical="center"/>
    </xf>
    <xf numFmtId="10" fontId="23" fillId="6" borderId="1" xfId="0" applyNumberFormat="1" applyFont="1" applyFill="1" applyBorder="1" applyAlignment="1">
      <alignment horizontal="center" vertical="center"/>
    </xf>
    <xf numFmtId="0" fontId="5" fillId="3" borderId="0" xfId="2" applyFont="1" applyFill="1"/>
    <xf numFmtId="0" fontId="8" fillId="3" borderId="1" xfId="2" applyFont="1" applyFill="1" applyBorder="1"/>
    <xf numFmtId="0" fontId="8" fillId="3" borderId="1" xfId="2" applyFont="1" applyFill="1" applyBorder="1" applyAlignment="1">
      <alignment horizontal="center"/>
    </xf>
    <xf numFmtId="0" fontId="5" fillId="3" borderId="1" xfId="2" applyFont="1" applyFill="1" applyBorder="1"/>
    <xf numFmtId="3" fontId="5" fillId="3" borderId="1" xfId="2" applyNumberFormat="1" applyFont="1" applyFill="1" applyBorder="1" applyAlignment="1">
      <alignment horizontal="center"/>
    </xf>
    <xf numFmtId="167" fontId="5" fillId="3" borderId="1" xfId="7" applyNumberFormat="1" applyFont="1" applyFill="1" applyBorder="1" applyAlignment="1">
      <alignment horizontal="center"/>
    </xf>
    <xf numFmtId="3" fontId="5" fillId="3" borderId="0" xfId="2" applyNumberFormat="1" applyFont="1" applyFill="1"/>
    <xf numFmtId="3" fontId="8" fillId="4" borderId="1" xfId="2" applyNumberFormat="1" applyFont="1" applyFill="1" applyBorder="1" applyAlignment="1">
      <alignment horizontal="center"/>
    </xf>
    <xf numFmtId="9" fontId="8" fillId="4" borderId="1" xfId="0" applyNumberFormat="1" applyFont="1" applyFill="1" applyBorder="1" applyAlignment="1">
      <alignment horizontal="center"/>
    </xf>
    <xf numFmtId="0" fontId="8" fillId="3" borderId="0" xfId="2" applyFont="1" applyFill="1"/>
    <xf numFmtId="0" fontId="5" fillId="8" borderId="1" xfId="2" applyFont="1" applyFill="1" applyBorder="1"/>
    <xf numFmtId="3" fontId="5" fillId="8" borderId="1" xfId="2" applyNumberFormat="1" applyFont="1" applyFill="1" applyBorder="1" applyAlignment="1">
      <alignment horizontal="center"/>
    </xf>
    <xf numFmtId="0" fontId="5" fillId="3" borderId="0" xfId="2" applyFont="1" applyFill="1" applyBorder="1"/>
    <xf numFmtId="0" fontId="5" fillId="3" borderId="0" xfId="2" applyFont="1" applyFill="1" applyAlignment="1">
      <alignment horizontal="right"/>
    </xf>
    <xf numFmtId="0" fontId="8" fillId="0" borderId="0" xfId="3" applyFont="1" applyFill="1" applyBorder="1"/>
    <xf numFmtId="0" fontId="5" fillId="0" borderId="0" xfId="3" applyFont="1" applyFill="1"/>
    <xf numFmtId="164" fontId="5" fillId="0" borderId="0" xfId="3" applyNumberFormat="1" applyFont="1" applyFill="1" applyBorder="1"/>
    <xf numFmtId="0" fontId="8" fillId="3" borderId="0" xfId="3" applyFont="1" applyFill="1" applyBorder="1"/>
    <xf numFmtId="164" fontId="5" fillId="3" borderId="0" xfId="3" applyNumberFormat="1" applyFont="1" applyFill="1" applyBorder="1"/>
    <xf numFmtId="0" fontId="23" fillId="6" borderId="1" xfId="0" applyFont="1" applyFill="1" applyBorder="1" applyAlignment="1">
      <alignment horizontal="center" vertical="center"/>
    </xf>
    <xf numFmtId="0" fontId="18" fillId="6" borderId="1" xfId="0" applyFont="1" applyFill="1" applyBorder="1" applyAlignment="1">
      <alignment horizontal="center" vertical="center"/>
    </xf>
    <xf numFmtId="4" fontId="18" fillId="6" borderId="1" xfId="0" applyNumberFormat="1" applyFont="1" applyFill="1" applyBorder="1" applyAlignment="1">
      <alignment horizontal="center" vertical="center" wrapText="1"/>
    </xf>
    <xf numFmtId="167" fontId="23" fillId="6" borderId="1" xfId="0" applyNumberFormat="1" applyFont="1" applyFill="1" applyBorder="1" applyAlignment="1">
      <alignment horizontal="center"/>
    </xf>
    <xf numFmtId="0" fontId="8" fillId="3" borderId="17" xfId="2" applyFont="1" applyFill="1" applyBorder="1"/>
    <xf numFmtId="0" fontId="8" fillId="3" borderId="17" xfId="2" applyFont="1" applyFill="1" applyBorder="1" applyAlignment="1">
      <alignment horizontal="center"/>
    </xf>
    <xf numFmtId="0" fontId="22" fillId="3" borderId="17" xfId="2" applyFont="1" applyFill="1" applyBorder="1"/>
    <xf numFmtId="0" fontId="14" fillId="3" borderId="1" xfId="2" applyFont="1" applyFill="1" applyBorder="1"/>
    <xf numFmtId="0" fontId="22" fillId="3" borderId="1" xfId="2" applyFont="1" applyFill="1" applyBorder="1"/>
    <xf numFmtId="43" fontId="8" fillId="3" borderId="1" xfId="3" applyNumberFormat="1" applyFont="1" applyFill="1" applyBorder="1" applyAlignment="1">
      <alignment horizontal="center" vertical="center" wrapText="1"/>
    </xf>
    <xf numFmtId="0" fontId="8" fillId="3" borderId="1" xfId="3" quotePrefix="1" applyFont="1" applyFill="1" applyBorder="1" applyAlignment="1">
      <alignment horizontal="center" vertical="center" wrapText="1"/>
    </xf>
    <xf numFmtId="43" fontId="8" fillId="3" borderId="1" xfId="3" applyNumberFormat="1" applyFont="1" applyFill="1" applyBorder="1" applyAlignment="1">
      <alignment horizontal="left" vertical="center" wrapText="1"/>
    </xf>
    <xf numFmtId="0" fontId="8" fillId="3" borderId="1" xfId="3" applyFont="1" applyFill="1" applyBorder="1" applyAlignment="1">
      <alignment horizontal="left" vertical="center"/>
    </xf>
    <xf numFmtId="0" fontId="23" fillId="6" borderId="1" xfId="0" applyFont="1" applyFill="1" applyBorder="1" applyAlignment="1">
      <alignment horizontal="left" vertical="center" wrapText="1"/>
    </xf>
    <xf numFmtId="0" fontId="8" fillId="0" borderId="0"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8" fillId="3" borderId="17"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5" fillId="0" borderId="0" xfId="3" applyFont="1" applyFill="1" applyBorder="1" applyAlignment="1">
      <alignment vertical="center"/>
    </xf>
    <xf numFmtId="0" fontId="8" fillId="0" borderId="0" xfId="3" applyFont="1" applyFill="1" applyBorder="1" applyAlignment="1">
      <alignment wrapText="1"/>
    </xf>
    <xf numFmtId="0" fontId="25" fillId="0" borderId="1" xfId="3" applyFont="1" applyFill="1" applyBorder="1" applyAlignment="1">
      <alignment horizontal="center" vertical="center" wrapText="1"/>
    </xf>
    <xf numFmtId="0" fontId="25" fillId="0" borderId="0" xfId="3" applyFont="1" applyFill="1" applyBorder="1" applyAlignment="1">
      <alignment horizontal="center" vertical="center" wrapText="1"/>
    </xf>
    <xf numFmtId="3" fontId="24" fillId="0" borderId="0" xfId="1" applyNumberFormat="1" applyFont="1" applyFill="1" applyBorder="1"/>
    <xf numFmtId="168" fontId="8" fillId="0" borderId="0" xfId="1" applyNumberFormat="1" applyFont="1" applyFill="1" applyBorder="1" applyAlignment="1">
      <alignment vertical="center"/>
    </xf>
    <xf numFmtId="0" fontId="6" fillId="3" borderId="0" xfId="3" applyFont="1" applyFill="1" applyAlignment="1">
      <alignment horizontal="left" vertical="center"/>
    </xf>
    <xf numFmtId="164" fontId="10" fillId="3" borderId="17" xfId="5" applyNumberFormat="1" applyFont="1" applyFill="1" applyBorder="1" applyAlignment="1">
      <alignment horizontal="center"/>
    </xf>
    <xf numFmtId="0" fontId="16" fillId="0" borderId="0" xfId="0" applyFont="1" applyBorder="1" applyAlignment="1">
      <alignment vertical="center"/>
    </xf>
    <xf numFmtId="4" fontId="5" fillId="3" borderId="0" xfId="3" applyNumberFormat="1" applyFont="1" applyFill="1"/>
    <xf numFmtId="40" fontId="5" fillId="3" borderId="0" xfId="3" applyNumberFormat="1" applyFont="1" applyFill="1"/>
    <xf numFmtId="0" fontId="28" fillId="0" borderId="0" xfId="0" applyFont="1" applyBorder="1" applyAlignment="1">
      <alignment horizontal="left" vertical="center"/>
    </xf>
    <xf numFmtId="0" fontId="27" fillId="3" borderId="0" xfId="3" applyFont="1" applyFill="1"/>
    <xf numFmtId="0" fontId="27" fillId="0" borderId="0" xfId="3" applyFont="1" applyFill="1" applyBorder="1" applyAlignment="1">
      <alignment horizontal="center" vertical="center" wrapText="1"/>
    </xf>
    <xf numFmtId="0" fontId="27" fillId="3" borderId="0" xfId="3" applyFont="1" applyFill="1" applyAlignment="1">
      <alignment horizontal="right"/>
    </xf>
    <xf numFmtId="3" fontId="27" fillId="3" borderId="0" xfId="3" applyNumberFormat="1" applyFont="1" applyFill="1"/>
    <xf numFmtId="0" fontId="29" fillId="5" borderId="1" xfId="3" applyFont="1" applyFill="1" applyBorder="1" applyAlignment="1">
      <alignment horizontal="center" vertical="center" wrapText="1"/>
    </xf>
    <xf numFmtId="3" fontId="26" fillId="0" borderId="1" xfId="3" applyNumberFormat="1" applyFont="1" applyFill="1" applyBorder="1" applyAlignment="1">
      <alignment horizontal="center"/>
    </xf>
    <xf numFmtId="3" fontId="29" fillId="5" borderId="1" xfId="3" applyNumberFormat="1" applyFont="1" applyFill="1" applyBorder="1" applyAlignment="1">
      <alignment horizontal="center"/>
    </xf>
    <xf numFmtId="165" fontId="13" fillId="0" borderId="0" xfId="1" applyNumberFormat="1" applyFont="1" applyFill="1" applyBorder="1" applyAlignment="1">
      <alignment horizontal="right" wrapText="1" indent="1"/>
    </xf>
    <xf numFmtId="37" fontId="8" fillId="0" borderId="0" xfId="1" applyNumberFormat="1" applyFont="1" applyFill="1" applyBorder="1"/>
    <xf numFmtId="167" fontId="8" fillId="0" borderId="0" xfId="7" applyNumberFormat="1" applyFont="1" applyFill="1" applyBorder="1"/>
    <xf numFmtId="0" fontId="8" fillId="5" borderId="1" xfId="3" applyFont="1" applyFill="1" applyBorder="1" applyAlignment="1">
      <alignment horizontal="center" vertical="center" wrapText="1"/>
    </xf>
    <xf numFmtId="0" fontId="5" fillId="0" borderId="0" xfId="3" applyFont="1" applyFill="1" applyBorder="1"/>
    <xf numFmtId="0" fontId="5" fillId="0" borderId="0" xfId="3" applyFill="1" applyBorder="1" applyAlignment="1">
      <alignment vertical="center"/>
    </xf>
    <xf numFmtId="0" fontId="5" fillId="0" borderId="0" xfId="1" applyNumberFormat="1" applyFont="1" applyFill="1" applyBorder="1" applyAlignment="1">
      <alignment vertical="center"/>
    </xf>
    <xf numFmtId="0" fontId="5" fillId="0" borderId="0" xfId="3" applyNumberFormat="1" applyFill="1" applyBorder="1" applyAlignment="1">
      <alignment vertical="center"/>
    </xf>
    <xf numFmtId="3" fontId="10" fillId="0" borderId="0"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xf>
    <xf numFmtId="3" fontId="5" fillId="0" borderId="0" xfId="1" applyNumberFormat="1" applyFont="1" applyFill="1" applyBorder="1" applyAlignment="1">
      <alignment vertical="center"/>
    </xf>
    <xf numFmtId="3" fontId="24" fillId="0" borderId="0" xfId="1" applyNumberFormat="1" applyFont="1" applyFill="1" applyBorder="1" applyAlignment="1">
      <alignment horizontal="right" vertical="center" wrapText="1"/>
    </xf>
    <xf numFmtId="3" fontId="24" fillId="0" borderId="0" xfId="1" applyNumberFormat="1" applyFont="1" applyFill="1" applyBorder="1" applyAlignment="1">
      <alignment vertical="center"/>
    </xf>
    <xf numFmtId="0" fontId="10" fillId="5" borderId="1" xfId="1" applyNumberFormat="1" applyFont="1" applyFill="1" applyBorder="1" applyAlignment="1">
      <alignment horizontal="right" vertical="center" wrapText="1"/>
    </xf>
    <xf numFmtId="3" fontId="5" fillId="5" borderId="1" xfId="1" applyNumberFormat="1" applyFont="1" applyFill="1" applyBorder="1" applyAlignment="1">
      <alignment horizontal="right" vertical="center"/>
    </xf>
    <xf numFmtId="0" fontId="10" fillId="0" borderId="1" xfId="1" applyNumberFormat="1" applyFont="1" applyFill="1" applyBorder="1" applyAlignment="1">
      <alignment horizontal="right" vertical="center" wrapText="1"/>
    </xf>
    <xf numFmtId="3" fontId="5" fillId="0" borderId="1" xfId="1" applyNumberFormat="1" applyFont="1" applyFill="1" applyBorder="1" applyAlignment="1">
      <alignment horizontal="right" vertical="center"/>
    </xf>
    <xf numFmtId="3" fontId="5" fillId="5" borderId="1" xfId="1" applyNumberFormat="1" applyFont="1" applyFill="1" applyBorder="1" applyAlignment="1">
      <alignment vertical="center"/>
    </xf>
    <xf numFmtId="3" fontId="24" fillId="5" borderId="1" xfId="1" applyNumberFormat="1" applyFont="1" applyFill="1" applyBorder="1" applyAlignment="1">
      <alignment horizontal="right" vertical="center" wrapText="1"/>
    </xf>
    <xf numFmtId="3" fontId="24" fillId="5" borderId="1" xfId="1" applyNumberFormat="1" applyFont="1" applyFill="1" applyBorder="1" applyAlignment="1">
      <alignment vertical="center"/>
    </xf>
    <xf numFmtId="168" fontId="5" fillId="0" borderId="0" xfId="1" applyNumberFormat="1" applyFont="1" applyFill="1" applyBorder="1" applyAlignment="1">
      <alignment vertical="center"/>
    </xf>
    <xf numFmtId="3" fontId="5" fillId="5" borderId="17" xfId="1" applyNumberFormat="1" applyFont="1" applyFill="1" applyBorder="1" applyAlignment="1">
      <alignment horizontal="right" vertical="center"/>
    </xf>
    <xf numFmtId="3" fontId="5" fillId="5" borderId="17" xfId="1" applyNumberFormat="1" applyFont="1" applyFill="1" applyBorder="1" applyAlignment="1">
      <alignment vertical="center"/>
    </xf>
    <xf numFmtId="0" fontId="10" fillId="0" borderId="0" xfId="1" applyNumberFormat="1" applyFont="1" applyFill="1" applyBorder="1" applyAlignment="1">
      <alignment horizontal="right" vertical="center" wrapText="1"/>
    </xf>
    <xf numFmtId="37" fontId="5" fillId="3" borderId="1" xfId="1" applyNumberFormat="1" applyFont="1" applyFill="1" applyBorder="1" applyAlignment="1">
      <alignment horizontal="center"/>
    </xf>
    <xf numFmtId="37" fontId="8" fillId="4" borderId="1" xfId="1" applyNumberFormat="1" applyFont="1" applyFill="1" applyBorder="1" applyAlignment="1">
      <alignment horizontal="center"/>
    </xf>
    <xf numFmtId="167" fontId="8" fillId="4" borderId="1" xfId="7" applyNumberFormat="1" applyFont="1" applyFill="1" applyBorder="1" applyAlignment="1">
      <alignment horizontal="center"/>
    </xf>
    <xf numFmtId="37" fontId="10" fillId="3" borderId="1" xfId="1" applyNumberFormat="1" applyFont="1" applyFill="1" applyBorder="1" applyAlignment="1">
      <alignment horizontal="center" wrapText="1"/>
    </xf>
    <xf numFmtId="37" fontId="13" fillId="4" borderId="1" xfId="1" applyNumberFormat="1" applyFont="1" applyFill="1" applyBorder="1" applyAlignment="1">
      <alignment horizontal="center" wrapText="1"/>
    </xf>
    <xf numFmtId="3" fontId="8" fillId="3" borderId="0" xfId="2" applyNumberFormat="1" applyFont="1" applyFill="1"/>
    <xf numFmtId="0" fontId="33" fillId="0" borderId="0" xfId="3" applyFont="1" applyFill="1"/>
    <xf numFmtId="0" fontId="33" fillId="0" borderId="0" xfId="3" applyFont="1" applyFill="1" applyBorder="1"/>
    <xf numFmtId="0" fontId="33" fillId="0" borderId="0" xfId="3" applyFont="1" applyFill="1" applyBorder="1" applyAlignment="1">
      <alignment vertical="center"/>
    </xf>
    <xf numFmtId="165" fontId="24" fillId="5" borderId="1" xfId="1" applyNumberFormat="1" applyFont="1" applyFill="1" applyBorder="1" applyAlignment="1">
      <alignment horizontal="right" vertical="center" wrapText="1"/>
    </xf>
    <xf numFmtId="3" fontId="24" fillId="5" borderId="1" xfId="1" applyNumberFormat="1" applyFont="1" applyFill="1" applyBorder="1" applyAlignment="1">
      <alignment vertical="center" wrapText="1"/>
    </xf>
    <xf numFmtId="165" fontId="24" fillId="5" borderId="17" xfId="1" applyNumberFormat="1" applyFont="1" applyFill="1" applyBorder="1" applyAlignment="1">
      <alignment horizontal="center" vertical="center" wrapText="1"/>
    </xf>
    <xf numFmtId="3" fontId="24" fillId="0" borderId="0" xfId="1" applyNumberFormat="1" applyFont="1" applyFill="1" applyBorder="1" applyAlignment="1">
      <alignment vertical="center" wrapText="1"/>
    </xf>
    <xf numFmtId="0" fontId="8" fillId="5" borderId="1" xfId="3" applyFont="1" applyFill="1" applyBorder="1" applyAlignment="1">
      <alignment horizontal="center" vertical="center" wrapText="1"/>
    </xf>
    <xf numFmtId="0" fontId="5" fillId="0" borderId="3" xfId="1" applyNumberFormat="1" applyFont="1" applyFill="1" applyBorder="1" applyAlignment="1">
      <alignment vertical="center"/>
    </xf>
    <xf numFmtId="3" fontId="31" fillId="0" borderId="1" xfId="3" applyNumberFormat="1" applyFont="1" applyFill="1" applyBorder="1" applyAlignment="1">
      <alignment horizontal="center"/>
    </xf>
    <xf numFmtId="3" fontId="32" fillId="5" borderId="1" xfId="3" applyNumberFormat="1" applyFont="1" applyFill="1" applyBorder="1" applyAlignment="1">
      <alignment horizontal="center"/>
    </xf>
    <xf numFmtId="164" fontId="10" fillId="0" borderId="0" xfId="5" applyNumberFormat="1" applyFont="1" applyFill="1" applyBorder="1" applyAlignment="1">
      <alignment horizontal="center"/>
    </xf>
    <xf numFmtId="0" fontId="8" fillId="0" borderId="0" xfId="3" applyFont="1" applyFill="1" applyBorder="1" applyAlignment="1">
      <alignment vertical="center"/>
    </xf>
    <xf numFmtId="0" fontId="34" fillId="0" borderId="0" xfId="3" applyFont="1" applyFill="1" applyBorder="1" applyAlignment="1">
      <alignment vertical="center"/>
    </xf>
    <xf numFmtId="0" fontId="8" fillId="0" borderId="0" xfId="3" applyFont="1" applyFill="1"/>
    <xf numFmtId="165" fontId="24" fillId="5" borderId="1" xfId="1" applyNumberFormat="1" applyFont="1" applyFill="1" applyBorder="1" applyAlignment="1">
      <alignment horizontal="center" vertical="center" wrapText="1"/>
    </xf>
    <xf numFmtId="0" fontId="13" fillId="6" borderId="26" xfId="1" applyNumberFormat="1" applyFont="1" applyFill="1" applyBorder="1" applyAlignment="1">
      <alignment horizontal="right" vertical="center" wrapText="1"/>
    </xf>
    <xf numFmtId="3" fontId="8" fillId="6" borderId="27" xfId="1" applyNumberFormat="1" applyFont="1" applyFill="1" applyBorder="1" applyAlignment="1">
      <alignment horizontal="right" vertical="center"/>
    </xf>
    <xf numFmtId="0" fontId="13" fillId="6" borderId="25" xfId="1" applyNumberFormat="1" applyFont="1" applyFill="1" applyBorder="1" applyAlignment="1">
      <alignment horizontal="right" vertical="center" wrapText="1"/>
    </xf>
    <xf numFmtId="3" fontId="8" fillId="6" borderId="27" xfId="1" applyNumberFormat="1" applyFont="1" applyFill="1" applyBorder="1" applyAlignment="1">
      <alignment vertical="center"/>
    </xf>
    <xf numFmtId="3" fontId="13" fillId="9" borderId="25" xfId="1" applyNumberFormat="1" applyFont="1" applyFill="1" applyBorder="1" applyAlignment="1">
      <alignment horizontal="right" vertical="center" wrapText="1"/>
    </xf>
    <xf numFmtId="3" fontId="8" fillId="9" borderId="27" xfId="1" applyNumberFormat="1" applyFont="1" applyFill="1" applyBorder="1" applyAlignment="1">
      <alignment vertical="center"/>
    </xf>
    <xf numFmtId="164" fontId="13" fillId="0" borderId="25" xfId="5" applyNumberFormat="1" applyFont="1" applyFill="1" applyBorder="1" applyAlignment="1">
      <alignment horizontal="center"/>
    </xf>
    <xf numFmtId="168" fontId="8" fillId="0" borderId="0" xfId="1" applyNumberFormat="1" applyFont="1" applyFill="1" applyBorder="1" applyAlignment="1">
      <alignment horizontal="right" vertical="center"/>
    </xf>
    <xf numFmtId="0" fontId="5" fillId="0" borderId="0" xfId="3" applyFill="1" applyBorder="1" applyAlignment="1">
      <alignment horizontal="right" vertical="center"/>
    </xf>
    <xf numFmtId="0" fontId="24" fillId="0" borderId="0" xfId="3" applyFont="1" applyFill="1" applyBorder="1" applyAlignment="1">
      <alignment horizontal="right" vertical="center"/>
    </xf>
    <xf numFmtId="3" fontId="13" fillId="9" borderId="24" xfId="1" applyNumberFormat="1" applyFont="1" applyFill="1" applyBorder="1" applyAlignment="1">
      <alignment horizontal="right" vertical="center" wrapText="1"/>
    </xf>
    <xf numFmtId="37" fontId="13" fillId="9" borderId="28" xfId="1" applyNumberFormat="1" applyFont="1" applyFill="1" applyBorder="1" applyAlignment="1">
      <alignment horizontal="right" vertical="center" wrapText="1"/>
    </xf>
    <xf numFmtId="37" fontId="13" fillId="9" borderId="29" xfId="1" applyNumberFormat="1" applyFont="1" applyFill="1" applyBorder="1" applyAlignment="1">
      <alignment horizontal="right" vertical="center" wrapText="1"/>
    </xf>
    <xf numFmtId="37" fontId="13" fillId="4" borderId="31" xfId="1" applyNumberFormat="1" applyFont="1" applyFill="1" applyBorder="1" applyAlignment="1">
      <alignment horizontal="right" vertical="center" wrapText="1"/>
    </xf>
    <xf numFmtId="3" fontId="13" fillId="4" borderId="24" xfId="1" applyNumberFormat="1" applyFont="1" applyFill="1" applyBorder="1" applyAlignment="1">
      <alignment horizontal="right" vertical="center" wrapText="1"/>
    </xf>
    <xf numFmtId="37" fontId="13" fillId="6" borderId="29" xfId="1" applyNumberFormat="1" applyFont="1" applyFill="1" applyBorder="1" applyAlignment="1">
      <alignment horizontal="right" vertical="center" wrapText="1"/>
    </xf>
    <xf numFmtId="3" fontId="13" fillId="6" borderId="28" xfId="1" applyNumberFormat="1" applyFont="1" applyFill="1" applyBorder="1" applyAlignment="1">
      <alignment horizontal="right" vertical="center" wrapText="1"/>
    </xf>
    <xf numFmtId="37" fontId="13" fillId="6" borderId="28" xfId="1" applyNumberFormat="1" applyFont="1" applyFill="1" applyBorder="1" applyAlignment="1">
      <alignment horizontal="right" vertical="center" wrapText="1"/>
    </xf>
    <xf numFmtId="37" fontId="13" fillId="4" borderId="29" xfId="1" applyNumberFormat="1" applyFont="1" applyFill="1" applyBorder="1" applyAlignment="1">
      <alignment horizontal="right" vertical="center" wrapText="1"/>
    </xf>
    <xf numFmtId="37" fontId="13" fillId="4" borderId="24" xfId="1" applyNumberFormat="1" applyFont="1" applyFill="1" applyBorder="1" applyAlignment="1">
      <alignment horizontal="right" vertical="center" readingOrder="1"/>
    </xf>
    <xf numFmtId="0" fontId="13" fillId="5" borderId="25" xfId="1" applyNumberFormat="1" applyFont="1" applyFill="1" applyBorder="1" applyAlignment="1">
      <alignment horizontal="right" vertical="center" wrapText="1"/>
    </xf>
    <xf numFmtId="0" fontId="13" fillId="5" borderId="30" xfId="1" applyNumberFormat="1" applyFont="1" applyFill="1" applyBorder="1" applyAlignment="1">
      <alignment horizontal="right" vertical="center" wrapText="1"/>
    </xf>
    <xf numFmtId="3" fontId="25" fillId="5" borderId="25" xfId="1" applyNumberFormat="1" applyFont="1" applyFill="1" applyBorder="1" applyAlignment="1">
      <alignment vertical="center" wrapText="1"/>
    </xf>
    <xf numFmtId="3" fontId="25" fillId="5" borderId="27" xfId="1" applyNumberFormat="1" applyFont="1" applyFill="1" applyBorder="1" applyAlignment="1">
      <alignment vertical="center"/>
    </xf>
    <xf numFmtId="3" fontId="25" fillId="5" borderId="25" xfId="1" applyNumberFormat="1" applyFont="1" applyFill="1" applyBorder="1" applyAlignment="1">
      <alignment horizontal="right" vertical="center" wrapText="1"/>
    </xf>
    <xf numFmtId="3" fontId="13" fillId="5" borderId="30" xfId="1" applyNumberFormat="1" applyFont="1" applyFill="1" applyBorder="1" applyAlignment="1">
      <alignment horizontal="right" vertical="center" wrapText="1"/>
    </xf>
    <xf numFmtId="0" fontId="8" fillId="4" borderId="23" xfId="3" quotePrefix="1" applyFont="1" applyFill="1" applyBorder="1" applyAlignment="1">
      <alignment horizontal="center" vertical="center" wrapText="1"/>
    </xf>
    <xf numFmtId="3" fontId="10" fillId="5" borderId="1" xfId="1" applyNumberFormat="1" applyFont="1" applyFill="1" applyBorder="1" applyAlignment="1">
      <alignment horizontal="right" vertical="center" wrapText="1"/>
    </xf>
    <xf numFmtId="3" fontId="13" fillId="6" borderId="26" xfId="1" applyNumberFormat="1" applyFont="1" applyFill="1" applyBorder="1" applyAlignment="1">
      <alignment horizontal="right" vertical="center" wrapText="1"/>
    </xf>
    <xf numFmtId="3" fontId="10" fillId="5" borderId="17" xfId="1" applyNumberFormat="1" applyFont="1" applyFill="1" applyBorder="1" applyAlignment="1">
      <alignment horizontal="right" vertical="center" wrapText="1"/>
    </xf>
    <xf numFmtId="0" fontId="30" fillId="0" borderId="0" xfId="3" applyFont="1" applyFill="1"/>
    <xf numFmtId="0" fontId="30" fillId="3" borderId="0" xfId="3" applyFont="1" applyFill="1" applyAlignment="1">
      <alignment horizontal="center" vertical="center"/>
    </xf>
    <xf numFmtId="0" fontId="35" fillId="3" borderId="0" xfId="3" applyFont="1" applyFill="1" applyAlignment="1">
      <alignment horizontal="center" vertical="center"/>
    </xf>
    <xf numFmtId="14" fontId="30" fillId="3" borderId="0" xfId="3" applyNumberFormat="1" applyFont="1" applyFill="1" applyAlignment="1">
      <alignment horizontal="center" vertical="center"/>
    </xf>
    <xf numFmtId="0" fontId="30" fillId="3" borderId="0" xfId="3" applyFont="1" applyFill="1"/>
    <xf numFmtId="3" fontId="10" fillId="0" borderId="1" xfId="1" applyNumberFormat="1" applyFont="1" applyFill="1" applyBorder="1" applyAlignment="1">
      <alignment horizontal="center" vertical="center" wrapText="1"/>
    </xf>
    <xf numFmtId="0" fontId="14" fillId="0" borderId="0" xfId="3" applyFont="1" applyFill="1" applyBorder="1" applyAlignment="1">
      <alignment horizontal="left" vertical="top" wrapText="1"/>
    </xf>
    <xf numFmtId="0" fontId="8" fillId="6" borderId="1" xfId="3" applyFont="1" applyFill="1" applyBorder="1" applyAlignment="1">
      <alignment horizontal="center"/>
    </xf>
    <xf numFmtId="0" fontId="5" fillId="3" borderId="0" xfId="1" applyNumberFormat="1" applyFont="1" applyFill="1" applyBorder="1" applyAlignment="1">
      <alignment vertical="center"/>
    </xf>
    <xf numFmtId="0" fontId="5" fillId="3" borderId="1" xfId="3" quotePrefix="1" applyNumberFormat="1" applyFont="1" applyFill="1" applyBorder="1" applyAlignment="1">
      <alignment horizontal="center" vertical="center"/>
    </xf>
    <xf numFmtId="3" fontId="10" fillId="3" borderId="1" xfId="1" applyNumberFormat="1" applyFont="1" applyFill="1" applyBorder="1" applyAlignment="1">
      <alignment horizontal="right" vertical="center" wrapText="1"/>
    </xf>
    <xf numFmtId="3" fontId="5" fillId="3" borderId="1" xfId="1" applyNumberFormat="1" applyFont="1" applyFill="1" applyBorder="1" applyAlignment="1">
      <alignment horizontal="right" vertical="center"/>
    </xf>
    <xf numFmtId="0" fontId="5" fillId="3" borderId="17" xfId="3" quotePrefix="1" applyNumberFormat="1" applyFont="1" applyFill="1" applyBorder="1" applyAlignment="1">
      <alignment horizontal="center" vertical="center"/>
    </xf>
    <xf numFmtId="3" fontId="10" fillId="3" borderId="17" xfId="1" applyNumberFormat="1" applyFont="1" applyFill="1" applyBorder="1" applyAlignment="1">
      <alignment horizontal="right" vertical="center" wrapText="1"/>
    </xf>
    <xf numFmtId="3" fontId="5" fillId="3" borderId="17" xfId="1" applyNumberFormat="1" applyFont="1" applyFill="1" applyBorder="1" applyAlignment="1">
      <alignment horizontal="right" vertical="center"/>
    </xf>
    <xf numFmtId="0" fontId="14" fillId="0" borderId="0" xfId="3" applyFont="1" applyFill="1" applyBorder="1" applyAlignment="1">
      <alignment horizontal="left" vertical="center" wrapText="1"/>
    </xf>
    <xf numFmtId="0" fontId="8" fillId="5" borderId="1" xfId="3" applyFont="1" applyFill="1" applyBorder="1" applyAlignment="1">
      <alignment horizontal="center" vertical="center" wrapText="1"/>
    </xf>
    <xf numFmtId="0" fontId="6" fillId="3" borderId="0" xfId="3" applyFont="1" applyFill="1" applyAlignment="1">
      <alignment horizontal="center" vertical="center" wrapText="1"/>
    </xf>
    <xf numFmtId="0" fontId="8" fillId="4" borderId="1" xfId="3" applyFont="1" applyFill="1" applyBorder="1" applyAlignment="1">
      <alignment horizontal="center" vertical="center" wrapText="1"/>
    </xf>
    <xf numFmtId="3" fontId="37" fillId="6" borderId="1" xfId="3" applyNumberFormat="1" applyFont="1" applyFill="1" applyBorder="1" applyAlignment="1">
      <alignment horizontal="right" vertical="center"/>
    </xf>
    <xf numFmtId="3" fontId="24" fillId="3" borderId="1" xfId="1" applyNumberFormat="1" applyFont="1" applyFill="1" applyBorder="1" applyAlignment="1">
      <alignment horizontal="right" vertical="center" wrapText="1"/>
    </xf>
    <xf numFmtId="3" fontId="24" fillId="3" borderId="1" xfId="1" applyNumberFormat="1" applyFont="1" applyFill="1" applyBorder="1" applyAlignment="1">
      <alignment vertical="center"/>
    </xf>
    <xf numFmtId="3" fontId="24" fillId="3" borderId="17" xfId="1" applyNumberFormat="1" applyFont="1" applyFill="1" applyBorder="1" applyAlignment="1">
      <alignment horizontal="right" vertical="center" wrapText="1"/>
    </xf>
    <xf numFmtId="3" fontId="24" fillId="3" borderId="17" xfId="1" applyNumberFormat="1" applyFont="1" applyFill="1" applyBorder="1" applyAlignment="1">
      <alignment vertical="center"/>
    </xf>
    <xf numFmtId="0" fontId="38" fillId="0" borderId="0" xfId="3" applyFont="1" applyFill="1"/>
    <xf numFmtId="0" fontId="38" fillId="3" borderId="0" xfId="3" applyFont="1" applyFill="1"/>
    <xf numFmtId="0" fontId="39" fillId="3" borderId="0" xfId="3" applyFont="1" applyFill="1" applyAlignment="1">
      <alignment horizontal="center" vertical="center"/>
    </xf>
    <xf numFmtId="0" fontId="38" fillId="3" borderId="0" xfId="3" applyFont="1" applyFill="1" applyAlignment="1">
      <alignment horizontal="center" vertical="center"/>
    </xf>
    <xf numFmtId="0" fontId="40" fillId="3" borderId="0" xfId="3" applyFont="1" applyFill="1" applyAlignment="1">
      <alignment horizontal="center" vertical="center"/>
    </xf>
    <xf numFmtId="0" fontId="38" fillId="3" borderId="0" xfId="3" applyFont="1" applyFill="1" applyBorder="1"/>
    <xf numFmtId="0" fontId="5" fillId="3" borderId="0" xfId="3" applyFont="1" applyFill="1" applyBorder="1"/>
    <xf numFmtId="0" fontId="5" fillId="3" borderId="1" xfId="3" applyFont="1" applyFill="1" applyBorder="1" applyAlignment="1">
      <alignment horizontal="right" vertical="center"/>
    </xf>
    <xf numFmtId="3" fontId="5" fillId="3" borderId="1" xfId="3" applyNumberFormat="1" applyFont="1" applyFill="1" applyBorder="1" applyAlignment="1">
      <alignment horizontal="right" vertical="center"/>
    </xf>
    <xf numFmtId="3" fontId="5" fillId="3" borderId="0" xfId="3" applyNumberFormat="1" applyFont="1" applyFill="1" applyBorder="1" applyAlignment="1">
      <alignment horizontal="center" vertical="center"/>
    </xf>
    <xf numFmtId="3" fontId="5" fillId="3" borderId="0" xfId="3" applyNumberFormat="1" applyFont="1" applyFill="1" applyBorder="1" applyAlignment="1">
      <alignment horizontal="right" vertical="center"/>
    </xf>
    <xf numFmtId="0" fontId="5" fillId="3" borderId="0" xfId="3" applyFont="1" applyFill="1" applyAlignment="1">
      <alignment horizontal="right" vertical="center"/>
    </xf>
    <xf numFmtId="0" fontId="14" fillId="3" borderId="0" xfId="3" applyFont="1" applyFill="1" applyAlignment="1">
      <alignment horizontal="right" vertical="center"/>
    </xf>
    <xf numFmtId="0" fontId="5" fillId="3" borderId="0" xfId="3" applyFont="1" applyFill="1" applyBorder="1" applyAlignment="1">
      <alignment horizontal="right" vertical="center"/>
    </xf>
    <xf numFmtId="0" fontId="5" fillId="0" borderId="0" xfId="3" applyFont="1" applyFill="1" applyAlignment="1">
      <alignment horizontal="right" vertical="center"/>
    </xf>
    <xf numFmtId="0" fontId="5" fillId="3" borderId="0" xfId="0" applyFont="1" applyFill="1" applyBorder="1" applyAlignment="1">
      <alignment horizontal="right" vertical="center"/>
    </xf>
    <xf numFmtId="0" fontId="8" fillId="0" borderId="0" xfId="3" applyFont="1" applyFill="1" applyAlignment="1">
      <alignment horizontal="right" vertical="center"/>
    </xf>
    <xf numFmtId="3" fontId="8" fillId="5" borderId="1" xfId="3" applyNumberFormat="1" applyFont="1" applyFill="1" applyBorder="1" applyAlignment="1">
      <alignment horizontal="right" vertical="center"/>
    </xf>
    <xf numFmtId="0" fontId="6" fillId="0" borderId="0" xfId="3" applyFont="1" applyFill="1"/>
    <xf numFmtId="0" fontId="8" fillId="3" borderId="0" xfId="3" applyFont="1" applyFill="1"/>
    <xf numFmtId="3" fontId="17" fillId="3" borderId="1" xfId="0" applyNumberFormat="1" applyFont="1" applyFill="1" applyBorder="1" applyAlignment="1">
      <alignment horizontal="right"/>
    </xf>
    <xf numFmtId="3" fontId="18" fillId="3" borderId="0" xfId="0" applyNumberFormat="1" applyFont="1" applyFill="1" applyBorder="1" applyAlignment="1">
      <alignment horizontal="right"/>
    </xf>
    <xf numFmtId="3" fontId="8" fillId="6" borderId="1" xfId="3" applyNumberFormat="1" applyFont="1" applyFill="1" applyBorder="1" applyAlignment="1">
      <alignment horizontal="center" vertical="center"/>
    </xf>
    <xf numFmtId="0" fontId="8" fillId="6" borderId="1" xfId="0" applyFont="1" applyFill="1" applyBorder="1" applyAlignment="1">
      <alignment horizontal="left" vertical="center"/>
    </xf>
    <xf numFmtId="0" fontId="8" fillId="6" borderId="16" xfId="0" applyFont="1" applyFill="1" applyBorder="1" applyAlignment="1">
      <alignment horizontal="left" vertical="center"/>
    </xf>
    <xf numFmtId="0" fontId="18" fillId="5" borderId="1" xfId="3" applyFont="1" applyFill="1" applyBorder="1" applyAlignment="1">
      <alignment horizontal="center" vertical="center" wrapText="1"/>
    </xf>
    <xf numFmtId="3" fontId="18" fillId="5" borderId="1" xfId="3" applyNumberFormat="1" applyFont="1" applyFill="1" applyBorder="1" applyAlignment="1">
      <alignment horizontal="center" vertical="center" wrapText="1"/>
    </xf>
    <xf numFmtId="0" fontId="18" fillId="5" borderId="1" xfId="3" applyFont="1" applyFill="1" applyBorder="1" applyAlignment="1">
      <alignment horizontal="center"/>
    </xf>
    <xf numFmtId="3" fontId="18" fillId="5" borderId="1" xfId="3" applyNumberFormat="1" applyFont="1" applyFill="1" applyBorder="1" applyAlignment="1">
      <alignment horizontal="center"/>
    </xf>
    <xf numFmtId="0" fontId="15" fillId="3" borderId="0" xfId="3" applyFont="1" applyFill="1" applyAlignment="1"/>
    <xf numFmtId="0" fontId="17" fillId="3" borderId="0" xfId="3" applyFont="1" applyFill="1" applyAlignment="1">
      <alignment vertical="center"/>
    </xf>
    <xf numFmtId="0" fontId="17" fillId="3" borderId="0" xfId="3" applyFont="1" applyFill="1" applyAlignment="1">
      <alignment horizontal="center"/>
    </xf>
    <xf numFmtId="3" fontId="15" fillId="0" borderId="1" xfId="1" applyNumberFormat="1" applyFont="1" applyFill="1" applyBorder="1" applyAlignment="1">
      <alignment horizontal="right" vertical="center" wrapText="1"/>
    </xf>
    <xf numFmtId="3" fontId="15" fillId="3" borderId="1" xfId="0" applyNumberFormat="1" applyFont="1" applyFill="1" applyBorder="1" applyAlignment="1">
      <alignment horizontal="right"/>
    </xf>
    <xf numFmtId="0" fontId="17" fillId="3" borderId="0" xfId="3" applyFont="1" applyFill="1" applyAlignment="1">
      <alignment horizontal="right"/>
    </xf>
    <xf numFmtId="0" fontId="17" fillId="3" borderId="0" xfId="3" applyFont="1" applyFill="1" applyBorder="1" applyAlignment="1">
      <alignment horizontal="right"/>
    </xf>
    <xf numFmtId="0" fontId="39" fillId="3" borderId="0" xfId="3" applyFont="1" applyFill="1" applyBorder="1" applyAlignment="1">
      <alignment horizontal="right"/>
    </xf>
    <xf numFmtId="169" fontId="37" fillId="3" borderId="0" xfId="3" applyNumberFormat="1" applyFont="1" applyFill="1" applyAlignment="1">
      <alignment horizontal="right"/>
    </xf>
    <xf numFmtId="165" fontId="24" fillId="5" borderId="17" xfId="1" applyNumberFormat="1" applyFont="1" applyFill="1" applyBorder="1" applyAlignment="1">
      <alignment horizontal="right" vertical="center" wrapText="1"/>
    </xf>
    <xf numFmtId="3" fontId="36" fillId="0" borderId="1" xfId="0" applyNumberFormat="1" applyFont="1" applyBorder="1" applyAlignment="1">
      <alignment horizontal="center" vertical="center"/>
    </xf>
    <xf numFmtId="3" fontId="36" fillId="0" borderId="16" xfId="0" applyNumberFormat="1" applyFont="1" applyBorder="1" applyAlignment="1">
      <alignment horizontal="center" vertical="center"/>
    </xf>
    <xf numFmtId="0" fontId="20" fillId="0" borderId="0" xfId="3" applyFont="1" applyFill="1"/>
    <xf numFmtId="0" fontId="20" fillId="0" borderId="0" xfId="3" applyFont="1" applyFill="1" applyBorder="1"/>
    <xf numFmtId="0" fontId="8" fillId="3" borderId="1" xfId="3" quotePrefix="1" applyNumberFormat="1" applyFont="1" applyFill="1" applyBorder="1" applyAlignment="1">
      <alignment horizontal="center"/>
    </xf>
    <xf numFmtId="3" fontId="5" fillId="3" borderId="0" xfId="3" applyNumberFormat="1" applyFont="1" applyFill="1" applyBorder="1" applyAlignment="1">
      <alignment horizontal="center" wrapText="1"/>
    </xf>
    <xf numFmtId="3" fontId="5" fillId="3" borderId="1" xfId="3" applyNumberFormat="1" applyFont="1" applyFill="1" applyBorder="1" applyAlignment="1">
      <alignment horizontal="right" wrapText="1"/>
    </xf>
    <xf numFmtId="0" fontId="5" fillId="3" borderId="0" xfId="3" applyFill="1" applyAlignment="1">
      <alignment horizontal="center"/>
    </xf>
    <xf numFmtId="3" fontId="15" fillId="5" borderId="18" xfId="3" applyNumberFormat="1" applyFont="1" applyFill="1" applyBorder="1" applyAlignment="1">
      <alignment horizontal="right" wrapText="1"/>
    </xf>
    <xf numFmtId="3" fontId="15" fillId="5" borderId="1" xfId="3" applyNumberFormat="1" applyFont="1" applyFill="1" applyBorder="1" applyAlignment="1">
      <alignment horizontal="right"/>
    </xf>
    <xf numFmtId="3" fontId="5" fillId="0" borderId="0" xfId="3" applyNumberFormat="1" applyFill="1" applyBorder="1" applyAlignment="1"/>
    <xf numFmtId="3" fontId="15" fillId="3" borderId="1" xfId="3" applyNumberFormat="1" applyFont="1" applyFill="1" applyBorder="1" applyAlignment="1">
      <alignment horizontal="right" wrapText="1"/>
    </xf>
    <xf numFmtId="3" fontId="15" fillId="3" borderId="20" xfId="3" applyNumberFormat="1" applyFont="1" applyFill="1" applyBorder="1" applyAlignment="1">
      <alignment horizontal="right"/>
    </xf>
    <xf numFmtId="0" fontId="14" fillId="3" borderId="0" xfId="3" applyFont="1" applyFill="1" applyAlignment="1">
      <alignment horizontal="center"/>
    </xf>
    <xf numFmtId="0" fontId="14" fillId="3" borderId="0" xfId="3" applyFont="1" applyFill="1" applyAlignment="1">
      <alignment horizontal="left" wrapText="1"/>
    </xf>
    <xf numFmtId="0" fontId="5" fillId="3" borderId="0" xfId="3" applyFill="1" applyAlignment="1"/>
    <xf numFmtId="0" fontId="5" fillId="0" borderId="0" xfId="3" applyFill="1" applyAlignment="1"/>
    <xf numFmtId="3" fontId="37" fillId="6" borderId="1" xfId="3" applyNumberFormat="1" applyFont="1" applyFill="1" applyBorder="1" applyAlignment="1">
      <alignment horizontal="right"/>
    </xf>
    <xf numFmtId="3" fontId="37" fillId="6" borderId="20" xfId="3" applyNumberFormat="1" applyFont="1" applyFill="1" applyBorder="1" applyAlignment="1">
      <alignment horizontal="right"/>
    </xf>
    <xf numFmtId="3" fontId="8" fillId="6" borderId="1" xfId="3" applyNumberFormat="1" applyFont="1" applyFill="1" applyBorder="1" applyAlignment="1">
      <alignment horizontal="right" wrapText="1"/>
    </xf>
    <xf numFmtId="3" fontId="13" fillId="4" borderId="1" xfId="1" applyNumberFormat="1" applyFont="1" applyFill="1" applyBorder="1" applyAlignment="1">
      <alignment horizontal="right" vertical="center" wrapText="1"/>
    </xf>
    <xf numFmtId="3" fontId="8" fillId="4" borderId="1" xfId="1" applyNumberFormat="1" applyFont="1" applyFill="1" applyBorder="1" applyAlignment="1">
      <alignment vertical="center"/>
    </xf>
    <xf numFmtId="3" fontId="13" fillId="4" borderId="17" xfId="1" applyNumberFormat="1" applyFont="1" applyFill="1" applyBorder="1" applyAlignment="1">
      <alignment horizontal="right" vertical="center" wrapText="1"/>
    </xf>
    <xf numFmtId="3" fontId="8" fillId="4" borderId="17" xfId="1" applyNumberFormat="1" applyFont="1" applyFill="1" applyBorder="1" applyAlignment="1">
      <alignment vertical="center"/>
    </xf>
    <xf numFmtId="0" fontId="30" fillId="0" borderId="0" xfId="3" applyFont="1" applyFill="1" applyAlignment="1">
      <alignment vertical="center"/>
    </xf>
    <xf numFmtId="0" fontId="5" fillId="0" borderId="0" xfId="3" applyFill="1" applyAlignment="1">
      <alignment vertical="center"/>
    </xf>
    <xf numFmtId="0" fontId="8" fillId="4" borderId="1" xfId="3" applyFont="1" applyFill="1" applyBorder="1" applyAlignment="1">
      <alignment horizontal="center" vertical="center" wrapText="1"/>
    </xf>
    <xf numFmtId="0" fontId="8" fillId="5" borderId="1" xfId="3" applyFont="1" applyFill="1" applyBorder="1" applyAlignment="1">
      <alignment horizontal="center" vertical="center" wrapText="1"/>
    </xf>
    <xf numFmtId="0" fontId="14" fillId="0" borderId="0" xfId="3" applyFont="1" applyFill="1" applyAlignment="1">
      <alignment horizontal="left" vertical="top" wrapText="1"/>
    </xf>
    <xf numFmtId="3" fontId="5" fillId="0" borderId="0" xfId="3" applyNumberFormat="1" applyFill="1" applyAlignment="1"/>
    <xf numFmtId="3" fontId="37" fillId="6" borderId="1" xfId="10" applyNumberFormat="1" applyFont="1" applyFill="1" applyBorder="1" applyAlignment="1">
      <alignment horizontal="right"/>
    </xf>
    <xf numFmtId="3" fontId="37" fillId="6" borderId="18" xfId="10" applyNumberFormat="1" applyFont="1" applyFill="1" applyBorder="1" applyAlignment="1">
      <alignment horizontal="right"/>
    </xf>
    <xf numFmtId="3" fontId="13" fillId="4" borderId="1" xfId="10" applyNumberFormat="1" applyFont="1" applyFill="1" applyBorder="1" applyAlignment="1">
      <alignment horizontal="right" wrapText="1"/>
    </xf>
    <xf numFmtId="3" fontId="8" fillId="0" borderId="0" xfId="10" applyNumberFormat="1" applyFont="1" applyFill="1" applyBorder="1" applyAlignment="1">
      <alignment horizontal="right"/>
    </xf>
    <xf numFmtId="3" fontId="13" fillId="5" borderId="1" xfId="10" applyNumberFormat="1" applyFont="1" applyFill="1" applyBorder="1" applyAlignment="1">
      <alignment horizontal="right" wrapText="1"/>
    </xf>
    <xf numFmtId="3" fontId="13" fillId="3" borderId="1" xfId="10" applyNumberFormat="1" applyFont="1" applyFill="1" applyBorder="1" applyAlignment="1">
      <alignment horizontal="right" wrapText="1"/>
    </xf>
    <xf numFmtId="0" fontId="8" fillId="6" borderId="1" xfId="3" quotePrefix="1" applyFont="1" applyFill="1" applyBorder="1" applyAlignment="1">
      <alignment horizontal="center" wrapText="1"/>
    </xf>
    <xf numFmtId="3" fontId="15" fillId="5" borderId="18" xfId="10" applyNumberFormat="1" applyFont="1" applyFill="1" applyBorder="1" applyAlignment="1">
      <alignment horizontal="right"/>
    </xf>
    <xf numFmtId="3" fontId="5" fillId="0" borderId="0" xfId="10" applyNumberFormat="1" applyFont="1" applyFill="1" applyBorder="1" applyAlignment="1">
      <alignment horizontal="center"/>
    </xf>
    <xf numFmtId="3" fontId="5" fillId="0" borderId="1" xfId="10" applyNumberFormat="1" applyFont="1" applyFill="1" applyBorder="1" applyAlignment="1">
      <alignment horizontal="right"/>
    </xf>
    <xf numFmtId="0" fontId="10" fillId="0" borderId="1" xfId="10" applyNumberFormat="1" applyFont="1" applyFill="1" applyBorder="1" applyAlignment="1">
      <alignment horizontal="right" wrapText="1"/>
    </xf>
    <xf numFmtId="3" fontId="10" fillId="0" borderId="1" xfId="10" applyNumberFormat="1" applyFont="1" applyFill="1" applyBorder="1" applyAlignment="1">
      <alignment horizontal="right" wrapText="1"/>
    </xf>
    <xf numFmtId="3" fontId="5" fillId="3" borderId="1" xfId="10" applyNumberFormat="1" applyFont="1" applyFill="1" applyBorder="1" applyAlignment="1">
      <alignment horizontal="right" wrapText="1"/>
    </xf>
    <xf numFmtId="165" fontId="24" fillId="5" borderId="1" xfId="10" applyNumberFormat="1" applyFont="1" applyFill="1" applyBorder="1" applyAlignment="1">
      <alignment horizontal="center" vertical="center" wrapText="1"/>
    </xf>
    <xf numFmtId="0" fontId="5" fillId="0" borderId="0" xfId="3" applyFill="1"/>
    <xf numFmtId="0" fontId="38" fillId="0" borderId="0" xfId="3" applyFont="1" applyFill="1"/>
    <xf numFmtId="0" fontId="39" fillId="3" borderId="0" xfId="3" applyFont="1" applyFill="1" applyAlignment="1">
      <alignment horizontal="center" vertical="center"/>
    </xf>
    <xf numFmtId="0" fontId="38" fillId="3" borderId="0" xfId="3" applyFont="1" applyFill="1" applyAlignment="1">
      <alignment horizontal="center" vertical="center"/>
    </xf>
    <xf numFmtId="0" fontId="38" fillId="3" borderId="0" xfId="3" applyFont="1" applyFill="1" applyBorder="1"/>
    <xf numFmtId="0" fontId="6" fillId="0" borderId="0" xfId="3" applyFont="1" applyFill="1"/>
    <xf numFmtId="3" fontId="13" fillId="5" borderId="25" xfId="1" applyNumberFormat="1" applyFont="1" applyFill="1" applyBorder="1" applyAlignment="1">
      <alignment horizontal="right" vertical="center" wrapText="1"/>
    </xf>
    <xf numFmtId="0" fontId="14" fillId="0" borderId="0" xfId="3" applyFont="1" applyFill="1" applyAlignment="1">
      <alignment horizontal="left" vertical="center" wrapText="1"/>
    </xf>
    <xf numFmtId="0" fontId="5" fillId="3" borderId="5" xfId="3" applyFont="1" applyFill="1" applyBorder="1" applyAlignment="1">
      <alignment horizontal="center" wrapText="1"/>
    </xf>
    <xf numFmtId="0" fontId="8" fillId="3" borderId="4" xfId="3" applyFont="1" applyFill="1" applyBorder="1" applyAlignment="1">
      <alignment horizontal="center" wrapText="1"/>
    </xf>
    <xf numFmtId="0" fontId="8" fillId="5" borderId="1" xfId="3" applyFont="1" applyFill="1" applyBorder="1" applyAlignment="1">
      <alignment horizontal="center" vertical="center"/>
    </xf>
    <xf numFmtId="0" fontId="8" fillId="3" borderId="6" xfId="3" applyFont="1" applyFill="1" applyBorder="1" applyAlignment="1">
      <alignment horizontal="center"/>
    </xf>
    <xf numFmtId="0" fontId="8" fillId="3" borderId="2" xfId="3" applyFont="1" applyFill="1" applyBorder="1" applyAlignment="1">
      <alignment horizontal="center"/>
    </xf>
    <xf numFmtId="0" fontId="8" fillId="5" borderId="6" xfId="3" applyFont="1" applyFill="1" applyBorder="1" applyAlignment="1">
      <alignment horizontal="center"/>
    </xf>
    <xf numFmtId="0" fontId="8" fillId="5" borderId="7" xfId="3" applyFont="1" applyFill="1" applyBorder="1" applyAlignment="1">
      <alignment horizontal="center"/>
    </xf>
    <xf numFmtId="0" fontId="8" fillId="3" borderId="6" xfId="3" applyFont="1" applyFill="1" applyBorder="1" applyAlignment="1">
      <alignment horizontal="center" wrapText="1"/>
    </xf>
    <xf numFmtId="0" fontId="8" fillId="3" borderId="7" xfId="3" applyFont="1" applyFill="1" applyBorder="1" applyAlignment="1">
      <alignment horizontal="center" wrapText="1"/>
    </xf>
    <xf numFmtId="0" fontId="8" fillId="3" borderId="2" xfId="3" applyFont="1" applyFill="1" applyBorder="1" applyAlignment="1">
      <alignment horizontal="center" wrapText="1"/>
    </xf>
    <xf numFmtId="0" fontId="5" fillId="3" borderId="3" xfId="3" applyFont="1" applyFill="1" applyBorder="1" applyAlignment="1">
      <alignment horizontal="center" wrapText="1"/>
    </xf>
    <xf numFmtId="0" fontId="37" fillId="0" borderId="0" xfId="3" applyFont="1" applyFill="1" applyBorder="1" applyAlignment="1">
      <alignment horizontal="center" vertical="center" wrapText="1"/>
    </xf>
    <xf numFmtId="0" fontId="37" fillId="0" borderId="3" xfId="3" applyFont="1" applyFill="1" applyBorder="1" applyAlignment="1">
      <alignment horizontal="center" vertical="center" wrapText="1"/>
    </xf>
    <xf numFmtId="0" fontId="37" fillId="5" borderId="6" xfId="3" applyFont="1" applyFill="1" applyBorder="1" applyAlignment="1">
      <alignment horizontal="center" vertical="center" wrapText="1"/>
    </xf>
    <xf numFmtId="0" fontId="37" fillId="5" borderId="5" xfId="3" applyFont="1" applyFill="1" applyBorder="1" applyAlignment="1">
      <alignment horizontal="center" vertical="center" wrapText="1"/>
    </xf>
    <xf numFmtId="0" fontId="37" fillId="5" borderId="1" xfId="3" applyFont="1" applyFill="1" applyBorder="1" applyAlignment="1">
      <alignment horizontal="center" vertical="center" wrapText="1"/>
    </xf>
    <xf numFmtId="0" fontId="8" fillId="4" borderId="1" xfId="3" applyFont="1" applyFill="1" applyBorder="1" applyAlignment="1">
      <alignment horizontal="center" vertical="center" wrapText="1"/>
    </xf>
    <xf numFmtId="164" fontId="5" fillId="3" borderId="5" xfId="3" applyNumberFormat="1" applyFont="1" applyFill="1" applyBorder="1" applyAlignment="1">
      <alignment horizontal="center"/>
    </xf>
    <xf numFmtId="164" fontId="5" fillId="3" borderId="3" xfId="3" applyNumberFormat="1" applyFont="1" applyFill="1" applyBorder="1" applyAlignment="1">
      <alignment horizontal="center"/>
    </xf>
    <xf numFmtId="0" fontId="8" fillId="5" borderId="5" xfId="3" applyFont="1" applyFill="1" applyBorder="1" applyAlignment="1">
      <alignment horizontal="center"/>
    </xf>
    <xf numFmtId="0" fontId="8" fillId="5" borderId="4" xfId="3" applyFont="1" applyFill="1" applyBorder="1" applyAlignment="1">
      <alignment horizontal="center"/>
    </xf>
    <xf numFmtId="0" fontId="6" fillId="3" borderId="0" xfId="3" applyFont="1" applyFill="1" applyBorder="1" applyAlignment="1">
      <alignment horizontal="center" vertical="center"/>
    </xf>
    <xf numFmtId="0" fontId="37" fillId="5" borderId="20" xfId="3" applyFont="1" applyFill="1" applyBorder="1" applyAlignment="1">
      <alignment horizontal="center" vertical="center" wrapText="1"/>
    </xf>
    <xf numFmtId="0" fontId="8" fillId="0" borderId="0" xfId="3" applyFont="1" applyFill="1" applyBorder="1" applyAlignment="1">
      <alignment horizontal="left" wrapText="1"/>
    </xf>
    <xf numFmtId="0" fontId="14" fillId="0" borderId="0" xfId="3" applyFont="1" applyFill="1" applyAlignment="1">
      <alignment horizontal="left" vertical="top" wrapText="1"/>
    </xf>
    <xf numFmtId="0" fontId="8" fillId="5" borderId="6" xfId="3" applyFont="1" applyFill="1" applyBorder="1" applyAlignment="1">
      <alignment horizontal="center" vertical="center" wrapText="1"/>
    </xf>
    <xf numFmtId="0" fontId="8" fillId="5" borderId="7" xfId="3" applyFont="1" applyFill="1" applyBorder="1" applyAlignment="1">
      <alignment horizontal="center" vertical="center" wrapText="1"/>
    </xf>
    <xf numFmtId="0" fontId="8" fillId="5" borderId="21" xfId="3" applyFont="1" applyFill="1" applyBorder="1" applyAlignment="1">
      <alignment horizontal="center" vertical="center" wrapText="1"/>
    </xf>
    <xf numFmtId="0" fontId="8" fillId="5" borderId="22" xfId="3" applyFont="1" applyFill="1" applyBorder="1" applyAlignment="1">
      <alignment horizontal="center" vertical="center" wrapText="1"/>
    </xf>
    <xf numFmtId="0" fontId="8" fillId="4" borderId="6"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8" fillId="4" borderId="21" xfId="3" applyFont="1" applyFill="1" applyBorder="1" applyAlignment="1">
      <alignment horizontal="center" vertical="center" wrapText="1"/>
    </xf>
    <xf numFmtId="0" fontId="8" fillId="4" borderId="22" xfId="3" applyFont="1" applyFill="1" applyBorder="1" applyAlignment="1">
      <alignment horizontal="center" vertical="center" wrapText="1"/>
    </xf>
    <xf numFmtId="164" fontId="5" fillId="3" borderId="21" xfId="3" applyNumberFormat="1" applyFont="1" applyFill="1" applyBorder="1" applyAlignment="1">
      <alignment horizontal="center" vertical="center"/>
    </xf>
    <xf numFmtId="164" fontId="5" fillId="3" borderId="22" xfId="3" applyNumberFormat="1" applyFont="1" applyFill="1" applyBorder="1" applyAlignment="1">
      <alignment horizontal="center" vertical="center"/>
    </xf>
    <xf numFmtId="0" fontId="6" fillId="0" borderId="0" xfId="3" applyFont="1" applyFill="1" applyBorder="1" applyAlignment="1">
      <alignment horizontal="center" vertical="center"/>
    </xf>
    <xf numFmtId="0" fontId="24" fillId="0" borderId="0" xfId="3" applyFont="1" applyFill="1" applyBorder="1" applyAlignment="1">
      <alignment horizontal="center" vertical="center" wrapText="1"/>
    </xf>
    <xf numFmtId="0" fontId="24" fillId="0" borderId="0" xfId="3" applyFont="1" applyFill="1" applyAlignment="1">
      <alignment horizontal="center" vertical="center" wrapText="1"/>
    </xf>
    <xf numFmtId="0" fontId="8" fillId="5" borderId="21" xfId="3" applyFont="1" applyFill="1" applyBorder="1" applyAlignment="1">
      <alignment horizontal="center" vertical="center"/>
    </xf>
    <xf numFmtId="0" fontId="8" fillId="5" borderId="22" xfId="3" applyFont="1" applyFill="1" applyBorder="1" applyAlignment="1">
      <alignment horizontal="center" vertical="center"/>
    </xf>
    <xf numFmtId="0" fontId="8" fillId="5" borderId="1" xfId="3" applyFont="1" applyFill="1" applyBorder="1" applyAlignment="1">
      <alignment horizontal="center" vertical="center" wrapText="1"/>
    </xf>
    <xf numFmtId="0" fontId="8" fillId="5" borderId="16" xfId="3" applyFont="1" applyFill="1" applyBorder="1" applyAlignment="1">
      <alignment horizontal="center" vertical="center" wrapText="1"/>
    </xf>
    <xf numFmtId="0" fontId="8" fillId="3" borderId="7" xfId="3" applyFont="1" applyFill="1" applyBorder="1" applyAlignment="1">
      <alignment horizontal="center"/>
    </xf>
    <xf numFmtId="0" fontId="29" fillId="0" borderId="0" xfId="3" applyFont="1" applyFill="1" applyAlignment="1">
      <alignment horizontal="center" wrapText="1"/>
    </xf>
    <xf numFmtId="0" fontId="29" fillId="0" borderId="3" xfId="3" applyFont="1" applyFill="1" applyBorder="1" applyAlignment="1">
      <alignment horizontal="center" wrapText="1"/>
    </xf>
    <xf numFmtId="0" fontId="18" fillId="0" borderId="0" xfId="3" applyFont="1" applyFill="1" applyBorder="1" applyAlignment="1">
      <alignment horizontal="center" wrapText="1"/>
    </xf>
    <xf numFmtId="0" fontId="18" fillId="0" borderId="3" xfId="3" applyFont="1" applyFill="1" applyBorder="1" applyAlignment="1">
      <alignment horizontal="center" wrapText="1"/>
    </xf>
    <xf numFmtId="0" fontId="6" fillId="3" borderId="0" xfId="3" applyFont="1" applyFill="1" applyAlignment="1">
      <alignment horizontal="left" vertical="center"/>
    </xf>
    <xf numFmtId="0" fontId="16" fillId="0" borderId="0" xfId="0" applyFont="1" applyBorder="1" applyAlignment="1">
      <alignment horizontal="left" vertical="center"/>
    </xf>
    <xf numFmtId="0" fontId="6" fillId="3" borderId="0" xfId="2" applyFont="1" applyFill="1" applyAlignment="1">
      <alignment horizontal="center" vertical="center"/>
    </xf>
    <xf numFmtId="0" fontId="14" fillId="3" borderId="0" xfId="2" applyFont="1" applyFill="1" applyBorder="1" applyAlignment="1">
      <alignment horizontal="left" wrapText="1"/>
    </xf>
    <xf numFmtId="0" fontId="5" fillId="3" borderId="18" xfId="2" applyFont="1" applyFill="1" applyBorder="1" applyAlignment="1">
      <alignment horizontal="left"/>
    </xf>
    <xf numFmtId="0" fontId="5" fillId="3" borderId="20" xfId="2" applyFont="1" applyFill="1" applyBorder="1" applyAlignment="1">
      <alignment horizontal="left"/>
    </xf>
    <xf numFmtId="0" fontId="8" fillId="3" borderId="18" xfId="2" applyFont="1" applyFill="1" applyBorder="1" applyAlignment="1">
      <alignment horizontal="right"/>
    </xf>
    <xf numFmtId="0" fontId="8" fillId="3" borderId="19" xfId="2" applyFont="1" applyFill="1" applyBorder="1" applyAlignment="1">
      <alignment horizontal="right"/>
    </xf>
    <xf numFmtId="0" fontId="8" fillId="3" borderId="20" xfId="2" applyFont="1" applyFill="1" applyBorder="1" applyAlignment="1">
      <alignment horizontal="right"/>
    </xf>
    <xf numFmtId="0" fontId="8" fillId="7" borderId="16" xfId="2" applyFont="1" applyFill="1" applyBorder="1" applyAlignment="1">
      <alignment horizontal="center" vertical="center"/>
    </xf>
    <xf numFmtId="0" fontId="8" fillId="7" borderId="18" xfId="2" applyFont="1" applyFill="1" applyBorder="1" applyAlignment="1">
      <alignment horizontal="center" vertical="center"/>
    </xf>
    <xf numFmtId="0" fontId="8" fillId="7" borderId="19" xfId="2" applyFont="1" applyFill="1" applyBorder="1" applyAlignment="1">
      <alignment horizontal="center" vertical="center"/>
    </xf>
    <xf numFmtId="0" fontId="8" fillId="7" borderId="20" xfId="2" applyFont="1" applyFill="1" applyBorder="1" applyAlignment="1">
      <alignment horizontal="center" vertical="center"/>
    </xf>
    <xf numFmtId="0" fontId="12" fillId="3" borderId="0" xfId="3" applyFont="1" applyFill="1" applyAlignment="1">
      <alignment horizontal="left" vertical="top" wrapText="1"/>
    </xf>
    <xf numFmtId="0" fontId="17" fillId="3" borderId="0" xfId="3" applyFont="1" applyFill="1" applyAlignment="1">
      <alignment horizontal="center" wrapText="1"/>
    </xf>
    <xf numFmtId="0" fontId="17" fillId="3" borderId="3" xfId="3" applyFont="1" applyFill="1" applyBorder="1" applyAlignment="1">
      <alignment horizontal="center" wrapText="1"/>
    </xf>
    <xf numFmtId="0" fontId="17" fillId="0" borderId="0" xfId="3" applyFont="1" applyFill="1" applyAlignment="1">
      <alignment horizontal="center" wrapText="1"/>
    </xf>
    <xf numFmtId="0" fontId="17" fillId="0" borderId="3" xfId="3" applyFont="1" applyFill="1" applyBorder="1" applyAlignment="1">
      <alignment horizontal="center" wrapText="1"/>
    </xf>
    <xf numFmtId="0" fontId="23" fillId="6" borderId="1" xfId="0" applyFont="1" applyFill="1" applyBorder="1" applyAlignment="1">
      <alignment horizontal="center" vertical="center"/>
    </xf>
    <xf numFmtId="0" fontId="8" fillId="3" borderId="6"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6" xfId="3" applyFont="1" applyFill="1" applyBorder="1" applyAlignment="1">
      <alignment horizontal="center" vertical="center" wrapText="1"/>
    </xf>
    <xf numFmtId="0" fontId="8" fillId="3" borderId="7"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5" borderId="6" xfId="3" applyFont="1" applyFill="1" applyBorder="1" applyAlignment="1">
      <alignment horizontal="center" vertical="center"/>
    </xf>
    <xf numFmtId="0" fontId="8" fillId="5" borderId="7" xfId="3" applyFont="1" applyFill="1" applyBorder="1" applyAlignment="1">
      <alignment horizontal="center" vertical="center"/>
    </xf>
    <xf numFmtId="0" fontId="12" fillId="0" borderId="1" xfId="0" applyNumberFormat="1" applyFont="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wrapText="1"/>
    </xf>
  </cellXfs>
  <cellStyles count="16">
    <cellStyle name="Comma" xfId="1" builtinId="3"/>
    <cellStyle name="Comma 2" xfId="9"/>
    <cellStyle name="Comma 2 2" xfId="10"/>
    <cellStyle name="Comma 2 3" xfId="15"/>
    <cellStyle name="Normal" xfId="0" builtinId="0"/>
    <cellStyle name="Normal 2" xfId="2"/>
    <cellStyle name="Normal 2 2" xfId="11"/>
    <cellStyle name="Normal 3" xfId="6"/>
    <cellStyle name="Normal 3 2" xfId="12"/>
    <cellStyle name="Normal 4" xfId="8"/>
    <cellStyle name="Normal 4 2" xfId="14"/>
    <cellStyle name="Normal_Solar Installed RE Project Detail as of 3-31-09 by Year" xfId="3"/>
    <cellStyle name="Normal_SREC Reg Pgm Status Report 063009 (3)" xfId="4"/>
    <cellStyle name="Normal_Summary by Year" xfId="5"/>
    <cellStyle name="Percent" xfId="7" builtinId="5"/>
    <cellStyle name="Percent 2" xfId="13"/>
  </cellStyles>
  <dxfs count="0"/>
  <tableStyles count="0" defaultTableStyle="TableStyleMedium9" defaultPivotStyle="PivotStyleLight16"/>
  <colors>
    <mruColors>
      <color rgb="FFFF5050"/>
      <color rgb="FFDCD8D4"/>
      <color rgb="FFC9CED3"/>
      <color rgb="FFD2D5CB"/>
      <color rgb="FFC8CDD4"/>
      <color rgb="FFD1D6CA"/>
      <color rgb="FFA4C163"/>
      <color rgb="FFFFFF99"/>
      <color rgb="FFFFFFB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335280</xdr:colOff>
      <xdr:row>41</xdr:row>
      <xdr:rowOff>142240</xdr:rowOff>
    </xdr:from>
    <xdr:to>
      <xdr:col>22</xdr:col>
      <xdr:colOff>792480</xdr:colOff>
      <xdr:row>43</xdr:row>
      <xdr:rowOff>40640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925800" y="8188960"/>
          <a:ext cx="373380" cy="26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YTD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21</xdr:col>
      <xdr:colOff>436297</xdr:colOff>
      <xdr:row>31</xdr:row>
      <xdr:rowOff>7620</xdr:rowOff>
    </xdr:to>
    <xdr:pic>
      <xdr:nvPicPr>
        <xdr:cNvPr id="3" name="Picture 2">
          <a:extLst>
            <a:ext uri="{FF2B5EF4-FFF2-40B4-BE49-F238E27FC236}">
              <a16:creationId xmlns:a16="http://schemas.microsoft.com/office/drawing/2014/main" id="{582805B0-DF80-4481-AB8C-8B3BB3ECA941}"/>
            </a:ext>
          </a:extLst>
        </xdr:cNvPr>
        <xdr:cNvPicPr>
          <a:picLocks noChangeAspect="1"/>
        </xdr:cNvPicPr>
      </xdr:nvPicPr>
      <xdr:blipFill>
        <a:blip xmlns:r="http://schemas.openxmlformats.org/officeDocument/2006/relationships" r:embed="rId1"/>
        <a:stretch>
          <a:fillRect/>
        </a:stretch>
      </xdr:blipFill>
      <xdr:spPr>
        <a:xfrm>
          <a:off x="0" y="1"/>
          <a:ext cx="13237897" cy="5204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36</xdr:col>
      <xdr:colOff>23731</xdr:colOff>
      <xdr:row>48</xdr:row>
      <xdr:rowOff>84666</xdr:rowOff>
    </xdr:to>
    <xdr:pic>
      <xdr:nvPicPr>
        <xdr:cNvPr id="2" name="Picture 1">
          <a:extLst>
            <a:ext uri="{FF2B5EF4-FFF2-40B4-BE49-F238E27FC236}">
              <a16:creationId xmlns:a16="http://schemas.microsoft.com/office/drawing/2014/main" id="{05065784-0D7A-4154-B7C9-409A710FFEFB}"/>
            </a:ext>
          </a:extLst>
        </xdr:cNvPr>
        <xdr:cNvPicPr>
          <a:picLocks noChangeAspect="1"/>
        </xdr:cNvPicPr>
      </xdr:nvPicPr>
      <xdr:blipFill>
        <a:blip xmlns:r="http://schemas.openxmlformats.org/officeDocument/2006/relationships" r:embed="rId1"/>
        <a:stretch>
          <a:fillRect/>
        </a:stretch>
      </xdr:blipFill>
      <xdr:spPr>
        <a:xfrm>
          <a:off x="0" y="0"/>
          <a:ext cx="21795160" cy="82126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Z31"/>
  <sheetViews>
    <sheetView showGridLines="0" tabSelected="1" topLeftCell="A2" zoomScale="75" zoomScaleNormal="75" workbookViewId="0">
      <selection activeCell="B1" sqref="B1:Z2"/>
    </sheetView>
  </sheetViews>
  <sheetFormatPr defaultColWidth="10.33203125" defaultRowHeight="13.8" x14ac:dyDescent="0.25"/>
  <cols>
    <col min="1" max="1" width="1" style="193" customWidth="1"/>
    <col min="2" max="2" width="33.88671875" style="1" customWidth="1"/>
    <col min="3" max="3" width="0.88671875" style="5" customWidth="1"/>
    <col min="4" max="4" width="11.77734375" style="1" customWidth="1"/>
    <col min="5" max="5" width="12.44140625" style="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2"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29" t="s">
        <v>112</v>
      </c>
      <c r="C1" s="329"/>
      <c r="D1" s="329"/>
      <c r="E1" s="329"/>
      <c r="F1" s="329"/>
      <c r="G1" s="329"/>
      <c r="H1" s="329"/>
      <c r="I1" s="329"/>
      <c r="J1" s="329"/>
      <c r="K1" s="329"/>
      <c r="L1" s="329"/>
      <c r="M1" s="329"/>
      <c r="N1" s="329"/>
      <c r="O1" s="329"/>
      <c r="P1" s="329"/>
      <c r="Q1" s="329"/>
      <c r="R1" s="329"/>
      <c r="S1" s="329"/>
      <c r="T1" s="329"/>
      <c r="U1" s="329"/>
      <c r="V1" s="329"/>
      <c r="W1" s="329"/>
      <c r="X1" s="329"/>
      <c r="Y1" s="329"/>
      <c r="Z1" s="329"/>
    </row>
    <row r="2" spans="1:26" s="76" customFormat="1" ht="20.399999999999999" customHeight="1" x14ac:dyDescent="0.25">
      <c r="A2" s="193"/>
      <c r="B2" s="329"/>
      <c r="C2" s="329"/>
      <c r="D2" s="329"/>
      <c r="E2" s="329"/>
      <c r="F2" s="329"/>
      <c r="G2" s="329"/>
      <c r="H2" s="329"/>
      <c r="I2" s="329"/>
      <c r="J2" s="329"/>
      <c r="K2" s="329"/>
      <c r="L2" s="329"/>
      <c r="M2" s="329"/>
      <c r="N2" s="329"/>
      <c r="O2" s="329"/>
      <c r="P2" s="329"/>
      <c r="Q2" s="329"/>
      <c r="R2" s="329"/>
      <c r="S2" s="329"/>
      <c r="T2" s="329"/>
      <c r="U2" s="329"/>
      <c r="V2" s="329"/>
      <c r="W2" s="329"/>
      <c r="X2" s="329"/>
      <c r="Y2" s="329"/>
      <c r="Z2" s="329"/>
    </row>
    <row r="3" spans="1:26" s="76" customFormat="1" ht="16.5" customHeight="1" x14ac:dyDescent="0.25">
      <c r="A3" s="193"/>
      <c r="B3" s="1"/>
      <c r="C3" s="5"/>
      <c r="D3" s="1"/>
      <c r="E3" s="1"/>
      <c r="F3" s="5"/>
      <c r="G3" s="1"/>
      <c r="H3" s="1"/>
      <c r="I3" s="1"/>
      <c r="J3" s="1"/>
      <c r="K3" s="1"/>
      <c r="L3" s="1"/>
      <c r="M3" s="1"/>
      <c r="N3" s="1"/>
      <c r="O3" s="5"/>
      <c r="P3" s="1"/>
      <c r="Q3" s="1"/>
      <c r="R3" s="5"/>
      <c r="S3" s="1"/>
      <c r="T3" s="1"/>
      <c r="V3" s="319" t="s">
        <v>114</v>
      </c>
      <c r="W3" s="319"/>
      <c r="X3" s="5"/>
      <c r="Y3" s="319" t="s">
        <v>115</v>
      </c>
      <c r="Z3" s="319"/>
    </row>
    <row r="4" spans="1:26" s="76" customFormat="1" ht="32.25" customHeight="1" x14ac:dyDescent="0.25">
      <c r="A4" s="193"/>
      <c r="B4" s="78"/>
      <c r="C4" s="23"/>
      <c r="D4" s="310" t="s">
        <v>92</v>
      </c>
      <c r="E4" s="310"/>
      <c r="F4" s="23"/>
      <c r="G4" s="311" t="s">
        <v>10</v>
      </c>
      <c r="H4" s="312"/>
      <c r="I4" s="315" t="s">
        <v>10</v>
      </c>
      <c r="J4" s="316"/>
      <c r="K4" s="317" t="s">
        <v>10</v>
      </c>
      <c r="L4" s="316"/>
      <c r="M4" s="313" t="s">
        <v>10</v>
      </c>
      <c r="N4" s="314"/>
      <c r="O4" s="23"/>
      <c r="P4" s="310" t="s">
        <v>91</v>
      </c>
      <c r="Q4" s="310"/>
      <c r="R4" s="23"/>
      <c r="S4" s="324" t="s">
        <v>113</v>
      </c>
      <c r="T4" s="324"/>
      <c r="V4" s="320"/>
      <c r="W4" s="320"/>
      <c r="X4" s="5"/>
      <c r="Y4" s="320"/>
      <c r="Z4" s="320"/>
    </row>
    <row r="5" spans="1:26" s="8" customFormat="1" ht="13.95" customHeight="1" x14ac:dyDescent="0.25">
      <c r="A5" s="194"/>
      <c r="B5" s="79"/>
      <c r="C5" s="23"/>
      <c r="D5" s="310"/>
      <c r="E5" s="310"/>
      <c r="F5" s="23"/>
      <c r="G5" s="325" t="s">
        <v>88</v>
      </c>
      <c r="H5" s="326"/>
      <c r="I5" s="308" t="s">
        <v>89</v>
      </c>
      <c r="J5" s="309"/>
      <c r="K5" s="318" t="s">
        <v>90</v>
      </c>
      <c r="L5" s="309"/>
      <c r="M5" s="327" t="s">
        <v>85</v>
      </c>
      <c r="N5" s="328"/>
      <c r="O5" s="23"/>
      <c r="P5" s="310"/>
      <c r="Q5" s="310"/>
      <c r="R5" s="23"/>
      <c r="S5" s="324"/>
      <c r="T5" s="324"/>
      <c r="V5" s="321" t="s">
        <v>8</v>
      </c>
      <c r="W5" s="323" t="s">
        <v>84</v>
      </c>
      <c r="X5" s="5"/>
      <c r="Y5" s="323" t="s">
        <v>8</v>
      </c>
      <c r="Z5" s="330" t="s">
        <v>84</v>
      </c>
    </row>
    <row r="6" spans="1:26" s="7" customFormat="1" ht="13.95" customHeight="1" x14ac:dyDescent="0.25">
      <c r="A6" s="196">
        <v>40909</v>
      </c>
      <c r="B6" s="200" t="s">
        <v>0</v>
      </c>
      <c r="C6" s="94"/>
      <c r="D6" s="283" t="s">
        <v>9</v>
      </c>
      <c r="E6" s="283" t="s">
        <v>11</v>
      </c>
      <c r="F6" s="94"/>
      <c r="G6" s="95" t="s">
        <v>9</v>
      </c>
      <c r="H6" s="95" t="s">
        <v>11</v>
      </c>
      <c r="I6" s="96" t="s">
        <v>9</v>
      </c>
      <c r="J6" s="96" t="s">
        <v>11</v>
      </c>
      <c r="K6" s="95" t="s">
        <v>9</v>
      </c>
      <c r="L6" s="95" t="s">
        <v>11</v>
      </c>
      <c r="M6" s="283" t="s">
        <v>9</v>
      </c>
      <c r="N6" s="283" t="s">
        <v>11</v>
      </c>
      <c r="O6" s="94"/>
      <c r="P6" s="283" t="s">
        <v>9</v>
      </c>
      <c r="Q6" s="283" t="s">
        <v>11</v>
      </c>
      <c r="R6" s="94"/>
      <c r="S6" s="282" t="s">
        <v>8</v>
      </c>
      <c r="T6" s="282" t="s">
        <v>12</v>
      </c>
      <c r="V6" s="322"/>
      <c r="W6" s="323"/>
      <c r="X6" s="5"/>
      <c r="Y6" s="323"/>
      <c r="Z6" s="330"/>
    </row>
    <row r="7" spans="1:26" s="7" customFormat="1" ht="13.95" customHeight="1" x14ac:dyDescent="0.25">
      <c r="A7" s="196"/>
      <c r="B7" s="260">
        <v>2000</v>
      </c>
      <c r="C7" s="261"/>
      <c r="D7" s="262">
        <v>4</v>
      </c>
      <c r="E7" s="298">
        <v>11.85</v>
      </c>
      <c r="F7" s="261"/>
      <c r="G7" s="262">
        <v>2</v>
      </c>
      <c r="H7" s="262">
        <v>11.04</v>
      </c>
      <c r="I7" s="262">
        <v>0</v>
      </c>
      <c r="J7" s="262">
        <v>0</v>
      </c>
      <c r="K7" s="262">
        <v>0</v>
      </c>
      <c r="L7" s="262">
        <v>0</v>
      </c>
      <c r="M7" s="262">
        <f t="shared" ref="M7:M24" si="0">SUM(G7+I7+K7)</f>
        <v>2</v>
      </c>
      <c r="N7" s="262">
        <f t="shared" ref="N7:N24" si="1">SUM(H7+J7+L7)</f>
        <v>11.04</v>
      </c>
      <c r="O7" s="261"/>
      <c r="P7" s="262">
        <v>0</v>
      </c>
      <c r="Q7" s="262">
        <v>0</v>
      </c>
      <c r="R7" s="261"/>
      <c r="S7" s="275">
        <f t="shared" ref="S7:S24" si="2">SUM(D7+M7+P7)</f>
        <v>6</v>
      </c>
      <c r="T7" s="275">
        <f t="shared" ref="T7:T24" si="3">SUM(E7+N7+Q7)</f>
        <v>22.89</v>
      </c>
      <c r="U7" s="263"/>
      <c r="V7" s="299">
        <v>6</v>
      </c>
      <c r="W7" s="299">
        <v>22.89</v>
      </c>
      <c r="X7" s="266"/>
      <c r="Y7" s="267">
        <f t="shared" ref="Y7:Y24" si="4">S7-V7</f>
        <v>0</v>
      </c>
      <c r="Z7" s="268">
        <f t="shared" ref="Z7:Z24" si="5">T7-W7</f>
        <v>0</v>
      </c>
    </row>
    <row r="8" spans="1:26" s="7" customFormat="1" ht="13.95" customHeight="1" x14ac:dyDescent="0.25">
      <c r="A8" s="196"/>
      <c r="B8" s="260">
        <v>2001</v>
      </c>
      <c r="C8" s="261"/>
      <c r="D8" s="262">
        <v>2</v>
      </c>
      <c r="E8" s="298">
        <v>5.25</v>
      </c>
      <c r="F8" s="261"/>
      <c r="G8" s="262">
        <v>0</v>
      </c>
      <c r="H8" s="262">
        <v>0</v>
      </c>
      <c r="I8" s="262">
        <v>0</v>
      </c>
      <c r="J8" s="262">
        <v>0</v>
      </c>
      <c r="K8" s="262">
        <v>0</v>
      </c>
      <c r="L8" s="262">
        <v>0</v>
      </c>
      <c r="M8" s="262">
        <f t="shared" si="0"/>
        <v>0</v>
      </c>
      <c r="N8" s="262">
        <f t="shared" si="1"/>
        <v>0</v>
      </c>
      <c r="O8" s="261"/>
      <c r="P8" s="262">
        <v>0</v>
      </c>
      <c r="Q8" s="262">
        <v>0</v>
      </c>
      <c r="R8" s="261"/>
      <c r="S8" s="275">
        <f t="shared" si="2"/>
        <v>2</v>
      </c>
      <c r="T8" s="275">
        <f t="shared" si="3"/>
        <v>5.25</v>
      </c>
      <c r="U8" s="263"/>
      <c r="V8" s="264">
        <v>2</v>
      </c>
      <c r="W8" s="265">
        <v>5.25</v>
      </c>
      <c r="X8" s="266"/>
      <c r="Y8" s="267">
        <f t="shared" si="4"/>
        <v>0</v>
      </c>
      <c r="Z8" s="268">
        <f t="shared" si="5"/>
        <v>0</v>
      </c>
    </row>
    <row r="9" spans="1:26" s="7" customFormat="1" ht="13.95" customHeight="1" x14ac:dyDescent="0.25">
      <c r="A9" s="196"/>
      <c r="B9" s="260">
        <v>2002</v>
      </c>
      <c r="C9" s="261"/>
      <c r="D9" s="262">
        <v>25</v>
      </c>
      <c r="E9" s="298">
        <v>72.819999999999993</v>
      </c>
      <c r="F9" s="261"/>
      <c r="G9" s="262">
        <v>9</v>
      </c>
      <c r="H9" s="262">
        <v>324</v>
      </c>
      <c r="I9" s="262">
        <v>1</v>
      </c>
      <c r="J9" s="262">
        <v>262.14</v>
      </c>
      <c r="K9" s="262">
        <v>0</v>
      </c>
      <c r="L9" s="262">
        <v>0</v>
      </c>
      <c r="M9" s="262">
        <f t="shared" si="0"/>
        <v>10</v>
      </c>
      <c r="N9" s="262">
        <f t="shared" si="1"/>
        <v>586.14</v>
      </c>
      <c r="O9" s="261"/>
      <c r="P9" s="262">
        <v>0</v>
      </c>
      <c r="Q9" s="262">
        <v>0</v>
      </c>
      <c r="R9" s="261"/>
      <c r="S9" s="275">
        <f t="shared" si="2"/>
        <v>35</v>
      </c>
      <c r="T9" s="275">
        <f t="shared" si="3"/>
        <v>658.96</v>
      </c>
      <c r="U9" s="263"/>
      <c r="V9" s="264">
        <v>35</v>
      </c>
      <c r="W9" s="265">
        <v>658.96</v>
      </c>
      <c r="X9" s="266"/>
      <c r="Y9" s="267">
        <f t="shared" si="4"/>
        <v>0</v>
      </c>
      <c r="Z9" s="268">
        <f t="shared" si="5"/>
        <v>0</v>
      </c>
    </row>
    <row r="10" spans="1:26" s="7" customFormat="1" ht="13.95" customHeight="1" x14ac:dyDescent="0.25">
      <c r="A10" s="196"/>
      <c r="B10" s="260">
        <v>2003</v>
      </c>
      <c r="C10" s="261"/>
      <c r="D10" s="262">
        <v>65</v>
      </c>
      <c r="E10" s="298">
        <v>364.93200000000002</v>
      </c>
      <c r="F10" s="261"/>
      <c r="G10" s="262">
        <v>17</v>
      </c>
      <c r="H10" s="262">
        <v>281.89999999999998</v>
      </c>
      <c r="I10" s="262">
        <v>1</v>
      </c>
      <c r="J10" s="262">
        <v>479.8</v>
      </c>
      <c r="K10" s="262">
        <v>0</v>
      </c>
      <c r="L10" s="262">
        <v>0</v>
      </c>
      <c r="M10" s="262">
        <f t="shared" si="0"/>
        <v>18</v>
      </c>
      <c r="N10" s="262">
        <f t="shared" si="1"/>
        <v>761.7</v>
      </c>
      <c r="O10" s="261"/>
      <c r="P10" s="262">
        <v>0</v>
      </c>
      <c r="Q10" s="262">
        <v>0</v>
      </c>
      <c r="R10" s="261"/>
      <c r="S10" s="275">
        <f t="shared" si="2"/>
        <v>83</v>
      </c>
      <c r="T10" s="275">
        <f t="shared" si="3"/>
        <v>1126.6320000000001</v>
      </c>
      <c r="U10" s="263"/>
      <c r="V10" s="264">
        <v>83</v>
      </c>
      <c r="W10" s="265">
        <v>1126.6320000000001</v>
      </c>
      <c r="X10" s="266"/>
      <c r="Y10" s="267">
        <f t="shared" si="4"/>
        <v>0</v>
      </c>
      <c r="Z10" s="268">
        <f t="shared" si="5"/>
        <v>0</v>
      </c>
    </row>
    <row r="11" spans="1:26" s="7" customFormat="1" ht="13.95" customHeight="1" x14ac:dyDescent="0.25">
      <c r="A11" s="196"/>
      <c r="B11" s="260">
        <v>2004</v>
      </c>
      <c r="C11" s="261"/>
      <c r="D11" s="262">
        <v>253</v>
      </c>
      <c r="E11" s="298">
        <v>1529.8979999999999</v>
      </c>
      <c r="F11" s="261"/>
      <c r="G11" s="262">
        <v>42</v>
      </c>
      <c r="H11" s="262">
        <v>382.00599999999997</v>
      </c>
      <c r="I11" s="262">
        <v>2</v>
      </c>
      <c r="J11" s="262">
        <v>623.38499999999999</v>
      </c>
      <c r="K11" s="262">
        <v>0</v>
      </c>
      <c r="L11" s="262">
        <v>0</v>
      </c>
      <c r="M11" s="262">
        <f t="shared" si="0"/>
        <v>44</v>
      </c>
      <c r="N11" s="262">
        <f t="shared" si="1"/>
        <v>1005.391</v>
      </c>
      <c r="O11" s="261"/>
      <c r="P11" s="262">
        <v>0</v>
      </c>
      <c r="Q11" s="262">
        <v>0</v>
      </c>
      <c r="R11" s="261"/>
      <c r="S11" s="275">
        <f t="shared" si="2"/>
        <v>297</v>
      </c>
      <c r="T11" s="275">
        <f t="shared" si="3"/>
        <v>2535.2889999999998</v>
      </c>
      <c r="U11" s="263"/>
      <c r="V11" s="264">
        <v>297</v>
      </c>
      <c r="W11" s="265">
        <v>2535.2889999999998</v>
      </c>
      <c r="X11" s="266"/>
      <c r="Y11" s="267">
        <f t="shared" si="4"/>
        <v>0</v>
      </c>
      <c r="Z11" s="268">
        <f t="shared" si="5"/>
        <v>0</v>
      </c>
    </row>
    <row r="12" spans="1:26" s="7" customFormat="1" ht="13.95" customHeight="1" x14ac:dyDescent="0.25">
      <c r="A12" s="196"/>
      <c r="B12" s="260">
        <v>2005</v>
      </c>
      <c r="C12" s="261"/>
      <c r="D12" s="262">
        <v>626</v>
      </c>
      <c r="E12" s="298">
        <v>4625.9859999999999</v>
      </c>
      <c r="F12" s="261"/>
      <c r="G12" s="262">
        <v>78</v>
      </c>
      <c r="H12" s="262">
        <v>1029.883</v>
      </c>
      <c r="I12" s="262">
        <v>16</v>
      </c>
      <c r="J12" s="262">
        <v>3923.08</v>
      </c>
      <c r="K12" s="262">
        <v>0</v>
      </c>
      <c r="L12" s="262">
        <v>0</v>
      </c>
      <c r="M12" s="262">
        <f t="shared" si="0"/>
        <v>94</v>
      </c>
      <c r="N12" s="262">
        <f t="shared" si="1"/>
        <v>4952.9629999999997</v>
      </c>
      <c r="O12" s="261"/>
      <c r="P12" s="262">
        <v>0</v>
      </c>
      <c r="Q12" s="262">
        <v>0</v>
      </c>
      <c r="R12" s="261"/>
      <c r="S12" s="275">
        <f t="shared" si="2"/>
        <v>720</v>
      </c>
      <c r="T12" s="275">
        <f t="shared" si="3"/>
        <v>9578.9490000000005</v>
      </c>
      <c r="U12" s="263"/>
      <c r="V12" s="264">
        <v>720</v>
      </c>
      <c r="W12" s="265">
        <v>9578.9490000000005</v>
      </c>
      <c r="X12" s="266"/>
      <c r="Y12" s="267">
        <f t="shared" si="4"/>
        <v>0</v>
      </c>
      <c r="Z12" s="268">
        <f t="shared" si="5"/>
        <v>0</v>
      </c>
    </row>
    <row r="13" spans="1:26" s="7" customFormat="1" ht="13.95" customHeight="1" x14ac:dyDescent="0.25">
      <c r="A13" s="196"/>
      <c r="B13" s="260">
        <v>2006</v>
      </c>
      <c r="C13" s="261"/>
      <c r="D13" s="262">
        <v>747</v>
      </c>
      <c r="E13" s="298">
        <v>5352.6130000000003</v>
      </c>
      <c r="F13" s="261"/>
      <c r="G13" s="262">
        <v>105</v>
      </c>
      <c r="H13" s="262">
        <v>1881.529</v>
      </c>
      <c r="I13" s="262">
        <v>36</v>
      </c>
      <c r="J13" s="262">
        <v>11097.32</v>
      </c>
      <c r="K13" s="262">
        <v>0</v>
      </c>
      <c r="L13" s="262">
        <v>0</v>
      </c>
      <c r="M13" s="262">
        <f t="shared" si="0"/>
        <v>141</v>
      </c>
      <c r="N13" s="262">
        <f t="shared" si="1"/>
        <v>12978.849</v>
      </c>
      <c r="O13" s="261"/>
      <c r="P13" s="262">
        <v>0</v>
      </c>
      <c r="Q13" s="262">
        <v>0</v>
      </c>
      <c r="R13" s="261"/>
      <c r="S13" s="275">
        <f t="shared" si="2"/>
        <v>888</v>
      </c>
      <c r="T13" s="275">
        <f t="shared" si="3"/>
        <v>18331.462</v>
      </c>
      <c r="U13" s="263"/>
      <c r="V13" s="264">
        <v>888</v>
      </c>
      <c r="W13" s="265">
        <v>18331.462</v>
      </c>
      <c r="X13" s="266"/>
      <c r="Y13" s="267">
        <f t="shared" si="4"/>
        <v>0</v>
      </c>
      <c r="Z13" s="268">
        <f t="shared" si="5"/>
        <v>0</v>
      </c>
    </row>
    <row r="14" spans="1:26" s="7" customFormat="1" ht="13.95" customHeight="1" x14ac:dyDescent="0.25">
      <c r="A14" s="196"/>
      <c r="B14" s="260">
        <v>2007</v>
      </c>
      <c r="C14" s="261"/>
      <c r="D14" s="262">
        <v>527</v>
      </c>
      <c r="E14" s="298">
        <v>3852.346</v>
      </c>
      <c r="F14" s="261"/>
      <c r="G14" s="262">
        <v>95</v>
      </c>
      <c r="H14" s="262">
        <v>2133.4450000000002</v>
      </c>
      <c r="I14" s="262">
        <v>26</v>
      </c>
      <c r="J14" s="262">
        <v>8352.9079999999994</v>
      </c>
      <c r="K14" s="262">
        <v>0</v>
      </c>
      <c r="L14" s="262">
        <v>0</v>
      </c>
      <c r="M14" s="262">
        <f t="shared" si="0"/>
        <v>121</v>
      </c>
      <c r="N14" s="262">
        <f t="shared" si="1"/>
        <v>10486.352999999999</v>
      </c>
      <c r="O14" s="261"/>
      <c r="P14" s="262">
        <v>0</v>
      </c>
      <c r="Q14" s="262">
        <v>0</v>
      </c>
      <c r="R14" s="261"/>
      <c r="S14" s="275">
        <f t="shared" si="2"/>
        <v>648</v>
      </c>
      <c r="T14" s="275">
        <f t="shared" si="3"/>
        <v>14338.698999999999</v>
      </c>
      <c r="U14" s="263"/>
      <c r="V14" s="264">
        <v>648</v>
      </c>
      <c r="W14" s="265">
        <v>14338.698999999999</v>
      </c>
      <c r="X14" s="266"/>
      <c r="Y14" s="267">
        <f t="shared" si="4"/>
        <v>0</v>
      </c>
      <c r="Z14" s="268">
        <f t="shared" si="5"/>
        <v>0</v>
      </c>
    </row>
    <row r="15" spans="1:26" s="7" customFormat="1" ht="13.95" customHeight="1" x14ac:dyDescent="0.25">
      <c r="A15" s="196"/>
      <c r="B15" s="260">
        <v>2008</v>
      </c>
      <c r="C15" s="261"/>
      <c r="D15" s="262">
        <v>654</v>
      </c>
      <c r="E15" s="298">
        <v>4920.5569999999998</v>
      </c>
      <c r="F15" s="261"/>
      <c r="G15" s="262">
        <v>170</v>
      </c>
      <c r="H15" s="262">
        <v>3874.1970000000001</v>
      </c>
      <c r="I15" s="262">
        <v>44</v>
      </c>
      <c r="J15" s="262">
        <v>13247.054</v>
      </c>
      <c r="K15" s="262">
        <v>4</v>
      </c>
      <c r="L15" s="262">
        <v>6134.26</v>
      </c>
      <c r="M15" s="262">
        <f t="shared" si="0"/>
        <v>218</v>
      </c>
      <c r="N15" s="262">
        <f t="shared" si="1"/>
        <v>23255.510999999999</v>
      </c>
      <c r="O15" s="261"/>
      <c r="P15" s="262">
        <v>0</v>
      </c>
      <c r="Q15" s="262">
        <v>0</v>
      </c>
      <c r="R15" s="261"/>
      <c r="S15" s="275">
        <f t="shared" si="2"/>
        <v>872</v>
      </c>
      <c r="T15" s="275">
        <f t="shared" si="3"/>
        <v>28176.067999999999</v>
      </c>
      <c r="U15" s="263"/>
      <c r="V15" s="264">
        <v>872</v>
      </c>
      <c r="W15" s="265">
        <v>28176.067999999999</v>
      </c>
      <c r="X15" s="266"/>
      <c r="Y15" s="267">
        <f t="shared" si="4"/>
        <v>0</v>
      </c>
      <c r="Z15" s="268">
        <f t="shared" si="5"/>
        <v>0</v>
      </c>
    </row>
    <row r="16" spans="1:26" s="7" customFormat="1" ht="13.95" customHeight="1" x14ac:dyDescent="0.25">
      <c r="A16" s="196"/>
      <c r="B16" s="260">
        <v>2009</v>
      </c>
      <c r="C16" s="261"/>
      <c r="D16" s="262">
        <v>1058</v>
      </c>
      <c r="E16" s="298">
        <v>8022.0879999999997</v>
      </c>
      <c r="F16" s="261"/>
      <c r="G16" s="262">
        <v>243</v>
      </c>
      <c r="H16" s="262">
        <v>6807.7430000000004</v>
      </c>
      <c r="I16" s="262">
        <v>88</v>
      </c>
      <c r="J16" s="262">
        <v>24235.758000000002</v>
      </c>
      <c r="K16" s="262">
        <v>9</v>
      </c>
      <c r="L16" s="262">
        <v>15298.59</v>
      </c>
      <c r="M16" s="262">
        <f t="shared" si="0"/>
        <v>340</v>
      </c>
      <c r="N16" s="262">
        <f t="shared" si="1"/>
        <v>46342.091</v>
      </c>
      <c r="O16" s="261"/>
      <c r="P16" s="262">
        <v>5</v>
      </c>
      <c r="Q16" s="262">
        <v>3370.56</v>
      </c>
      <c r="R16" s="261"/>
      <c r="S16" s="275">
        <f t="shared" si="2"/>
        <v>1403</v>
      </c>
      <c r="T16" s="275">
        <f t="shared" si="3"/>
        <v>57734.739000000001</v>
      </c>
      <c r="U16" s="263"/>
      <c r="V16" s="264">
        <v>1403</v>
      </c>
      <c r="W16" s="265">
        <v>57734.739000000001</v>
      </c>
      <c r="X16" s="266"/>
      <c r="Y16" s="267">
        <f t="shared" si="4"/>
        <v>0</v>
      </c>
      <c r="Z16" s="268">
        <f t="shared" si="5"/>
        <v>0</v>
      </c>
    </row>
    <row r="17" spans="1:26" s="7" customFormat="1" ht="13.95" customHeight="1" x14ac:dyDescent="0.25">
      <c r="A17" s="196"/>
      <c r="B17" s="260">
        <v>2010</v>
      </c>
      <c r="C17" s="261"/>
      <c r="D17" s="262">
        <v>2136</v>
      </c>
      <c r="E17" s="298">
        <v>16486.913</v>
      </c>
      <c r="F17" s="261"/>
      <c r="G17" s="262">
        <v>380</v>
      </c>
      <c r="H17" s="262">
        <v>12753.332</v>
      </c>
      <c r="I17" s="262">
        <v>154</v>
      </c>
      <c r="J17" s="262">
        <v>45624.902000000002</v>
      </c>
      <c r="K17" s="262">
        <v>12</v>
      </c>
      <c r="L17" s="262">
        <v>20986.6</v>
      </c>
      <c r="M17" s="262">
        <f t="shared" si="0"/>
        <v>546</v>
      </c>
      <c r="N17" s="262">
        <f t="shared" si="1"/>
        <v>79364.834000000003</v>
      </c>
      <c r="O17" s="261"/>
      <c r="P17" s="262">
        <v>19</v>
      </c>
      <c r="Q17" s="262">
        <v>25187.34</v>
      </c>
      <c r="R17" s="261"/>
      <c r="S17" s="275">
        <f t="shared" si="2"/>
        <v>2701</v>
      </c>
      <c r="T17" s="275">
        <f t="shared" si="3"/>
        <v>121039.087</v>
      </c>
      <c r="U17" s="263"/>
      <c r="V17" s="264">
        <v>2701</v>
      </c>
      <c r="W17" s="265">
        <v>121039.087</v>
      </c>
      <c r="X17" s="266"/>
      <c r="Y17" s="267">
        <f t="shared" si="4"/>
        <v>0</v>
      </c>
      <c r="Z17" s="268">
        <f t="shared" si="5"/>
        <v>0</v>
      </c>
    </row>
    <row r="18" spans="1:26" s="7" customFormat="1" ht="13.95" customHeight="1" x14ac:dyDescent="0.25">
      <c r="A18" s="196"/>
      <c r="B18" s="260">
        <v>2011</v>
      </c>
      <c r="C18" s="261"/>
      <c r="D18" s="262">
        <v>5114</v>
      </c>
      <c r="E18" s="298">
        <v>42945.18</v>
      </c>
      <c r="F18" s="261"/>
      <c r="G18" s="262">
        <v>821</v>
      </c>
      <c r="H18" s="262">
        <v>26279.830999999998</v>
      </c>
      <c r="I18" s="262">
        <v>435</v>
      </c>
      <c r="J18" s="262">
        <v>134006.34</v>
      </c>
      <c r="K18" s="262">
        <v>50</v>
      </c>
      <c r="L18" s="262">
        <v>106495.59299999999</v>
      </c>
      <c r="M18" s="262">
        <f t="shared" si="0"/>
        <v>1306</v>
      </c>
      <c r="N18" s="262">
        <f t="shared" si="1"/>
        <v>266781.76399999997</v>
      </c>
      <c r="O18" s="261"/>
      <c r="P18" s="262">
        <v>51</v>
      </c>
      <c r="Q18" s="262">
        <v>137618.951</v>
      </c>
      <c r="R18" s="261"/>
      <c r="S18" s="275">
        <f t="shared" si="2"/>
        <v>6471</v>
      </c>
      <c r="T18" s="275">
        <f t="shared" si="3"/>
        <v>447345.89499999996</v>
      </c>
      <c r="U18" s="263"/>
      <c r="V18" s="264">
        <v>6471</v>
      </c>
      <c r="W18" s="265">
        <v>447345.89499999996</v>
      </c>
      <c r="X18" s="266"/>
      <c r="Y18" s="267">
        <f t="shared" si="4"/>
        <v>0</v>
      </c>
      <c r="Z18" s="268">
        <f t="shared" si="5"/>
        <v>0</v>
      </c>
    </row>
    <row r="19" spans="1:26" s="7" customFormat="1" ht="13.95" customHeight="1" x14ac:dyDescent="0.25">
      <c r="A19" s="196">
        <v>41640</v>
      </c>
      <c r="B19" s="260">
        <v>2012</v>
      </c>
      <c r="C19" s="261"/>
      <c r="D19" s="262">
        <v>5307</v>
      </c>
      <c r="E19" s="298">
        <v>45807.474000000002</v>
      </c>
      <c r="F19" s="261"/>
      <c r="G19" s="262">
        <v>631</v>
      </c>
      <c r="H19" s="262">
        <v>22314.432000000001</v>
      </c>
      <c r="I19" s="262">
        <v>413</v>
      </c>
      <c r="J19" s="262">
        <v>120416.802</v>
      </c>
      <c r="K19" s="262">
        <v>47</v>
      </c>
      <c r="L19" s="262">
        <v>87882.441000000006</v>
      </c>
      <c r="M19" s="262">
        <f t="shared" si="0"/>
        <v>1091</v>
      </c>
      <c r="N19" s="262">
        <f t="shared" si="1"/>
        <v>230613.67499999999</v>
      </c>
      <c r="O19" s="261"/>
      <c r="P19" s="262">
        <v>23</v>
      </c>
      <c r="Q19" s="262">
        <v>56793.803999999996</v>
      </c>
      <c r="R19" s="261"/>
      <c r="S19" s="275">
        <f t="shared" si="2"/>
        <v>6421</v>
      </c>
      <c r="T19" s="275">
        <f t="shared" si="3"/>
        <v>333214.95299999998</v>
      </c>
      <c r="U19" s="263"/>
      <c r="V19" s="264">
        <v>6421</v>
      </c>
      <c r="W19" s="265">
        <v>333214.95299999998</v>
      </c>
      <c r="X19" s="266"/>
      <c r="Y19" s="267">
        <f t="shared" si="4"/>
        <v>0</v>
      </c>
      <c r="Z19" s="268">
        <f t="shared" si="5"/>
        <v>0</v>
      </c>
    </row>
    <row r="20" spans="1:26" s="22" customFormat="1" ht="14.4" customHeight="1" x14ac:dyDescent="0.3">
      <c r="A20" s="195"/>
      <c r="B20" s="260">
        <v>2013</v>
      </c>
      <c r="C20" s="261"/>
      <c r="D20" s="262">
        <v>5959</v>
      </c>
      <c r="E20" s="298">
        <v>47943.375999999997</v>
      </c>
      <c r="F20" s="261"/>
      <c r="G20" s="262">
        <v>265</v>
      </c>
      <c r="H20" s="262">
        <v>10665.724</v>
      </c>
      <c r="I20" s="262">
        <v>228</v>
      </c>
      <c r="J20" s="262">
        <v>74009.281000000003</v>
      </c>
      <c r="K20" s="262">
        <v>26</v>
      </c>
      <c r="L20" s="262">
        <v>64412.160000000003</v>
      </c>
      <c r="M20" s="262">
        <f t="shared" si="0"/>
        <v>519</v>
      </c>
      <c r="N20" s="262">
        <f t="shared" si="1"/>
        <v>149087.16500000001</v>
      </c>
      <c r="O20" s="261"/>
      <c r="P20" s="262">
        <v>18</v>
      </c>
      <c r="Q20" s="262">
        <v>23162.1</v>
      </c>
      <c r="R20" s="261"/>
      <c r="S20" s="275">
        <f t="shared" si="2"/>
        <v>6496</v>
      </c>
      <c r="T20" s="275">
        <f t="shared" si="3"/>
        <v>220192.641</v>
      </c>
      <c r="U20" s="269"/>
      <c r="V20" s="264">
        <v>6496</v>
      </c>
      <c r="W20" s="265">
        <v>220192.641</v>
      </c>
      <c r="X20" s="266"/>
      <c r="Y20" s="267">
        <f t="shared" si="4"/>
        <v>0</v>
      </c>
      <c r="Z20" s="268">
        <f t="shared" si="5"/>
        <v>0</v>
      </c>
    </row>
    <row r="21" spans="1:26" s="22" customFormat="1" ht="14.4" x14ac:dyDescent="0.3">
      <c r="A21" s="195"/>
      <c r="B21" s="260">
        <v>2014</v>
      </c>
      <c r="C21" s="261"/>
      <c r="D21" s="262">
        <v>6819</v>
      </c>
      <c r="E21" s="298">
        <v>55274.853999999999</v>
      </c>
      <c r="F21" s="261"/>
      <c r="G21" s="262">
        <v>113</v>
      </c>
      <c r="H21" s="262">
        <v>4194.384</v>
      </c>
      <c r="I21" s="262">
        <v>102</v>
      </c>
      <c r="J21" s="262">
        <v>35309.277999999998</v>
      </c>
      <c r="K21" s="262">
        <v>10</v>
      </c>
      <c r="L21" s="262">
        <v>45163.02</v>
      </c>
      <c r="M21" s="262">
        <f t="shared" si="0"/>
        <v>225</v>
      </c>
      <c r="N21" s="262">
        <f t="shared" si="1"/>
        <v>84666.682000000001</v>
      </c>
      <c r="O21" s="261"/>
      <c r="P21" s="262">
        <v>8</v>
      </c>
      <c r="Q21" s="262">
        <v>63370.64</v>
      </c>
      <c r="R21" s="261"/>
      <c r="S21" s="275">
        <f t="shared" si="2"/>
        <v>7052</v>
      </c>
      <c r="T21" s="275">
        <f t="shared" si="3"/>
        <v>203312.17599999998</v>
      </c>
      <c r="U21" s="269"/>
      <c r="V21" s="264">
        <v>7052</v>
      </c>
      <c r="W21" s="265">
        <v>203312.17599999998</v>
      </c>
      <c r="X21" s="266"/>
      <c r="Y21" s="267">
        <f t="shared" si="4"/>
        <v>0</v>
      </c>
      <c r="Z21" s="268">
        <f t="shared" si="5"/>
        <v>0</v>
      </c>
    </row>
    <row r="22" spans="1:26" s="7" customFormat="1" x14ac:dyDescent="0.25">
      <c r="A22" s="196">
        <v>42005</v>
      </c>
      <c r="B22" s="260">
        <v>2015</v>
      </c>
      <c r="C22" s="294"/>
      <c r="D22" s="297">
        <v>12768</v>
      </c>
      <c r="E22" s="295">
        <v>101077.53</v>
      </c>
      <c r="F22" s="294"/>
      <c r="G22" s="296">
        <v>112</v>
      </c>
      <c r="H22" s="295">
        <v>3671.98</v>
      </c>
      <c r="I22" s="296">
        <v>83</v>
      </c>
      <c r="J22" s="295">
        <v>26254.29</v>
      </c>
      <c r="K22" s="296">
        <v>7</v>
      </c>
      <c r="L22" s="295">
        <v>21629.63</v>
      </c>
      <c r="M22" s="262">
        <f t="shared" si="0"/>
        <v>202</v>
      </c>
      <c r="N22" s="262">
        <f t="shared" si="1"/>
        <v>51555.9</v>
      </c>
      <c r="O22" s="294"/>
      <c r="P22" s="296">
        <v>8</v>
      </c>
      <c r="Q22" s="295">
        <v>41683.64</v>
      </c>
      <c r="R22" s="294"/>
      <c r="S22" s="275">
        <f t="shared" si="2"/>
        <v>12978</v>
      </c>
      <c r="T22" s="275">
        <f t="shared" si="3"/>
        <v>194317.07</v>
      </c>
      <c r="U22" s="263"/>
      <c r="V22" s="293">
        <v>12970</v>
      </c>
      <c r="W22" s="265">
        <v>194273.57</v>
      </c>
      <c r="X22" s="266"/>
      <c r="Y22" s="267">
        <f t="shared" si="4"/>
        <v>8</v>
      </c>
      <c r="Z22" s="268">
        <f t="shared" si="5"/>
        <v>43.5</v>
      </c>
    </row>
    <row r="23" spans="1:26" s="7" customFormat="1" x14ac:dyDescent="0.25">
      <c r="A23" s="196">
        <v>42370</v>
      </c>
      <c r="B23" s="260">
        <v>2016</v>
      </c>
      <c r="C23" s="294"/>
      <c r="D23" s="297">
        <v>21548</v>
      </c>
      <c r="E23" s="295">
        <v>177642.42</v>
      </c>
      <c r="F23" s="294"/>
      <c r="G23" s="296">
        <v>211</v>
      </c>
      <c r="H23" s="295">
        <v>6266.61</v>
      </c>
      <c r="I23" s="296">
        <v>121</v>
      </c>
      <c r="J23" s="295">
        <v>41968.75</v>
      </c>
      <c r="K23" s="296">
        <v>18</v>
      </c>
      <c r="L23" s="295">
        <v>42479.69</v>
      </c>
      <c r="M23" s="262">
        <f t="shared" si="0"/>
        <v>350</v>
      </c>
      <c r="N23" s="262">
        <f t="shared" si="1"/>
        <v>90715.05</v>
      </c>
      <c r="O23" s="294"/>
      <c r="P23" s="296">
        <v>22</v>
      </c>
      <c r="Q23" s="295">
        <v>136222.10999999999</v>
      </c>
      <c r="R23" s="294"/>
      <c r="S23" s="275">
        <f t="shared" si="2"/>
        <v>21920</v>
      </c>
      <c r="T23" s="275">
        <f t="shared" si="3"/>
        <v>404579.58</v>
      </c>
      <c r="U23" s="263"/>
      <c r="V23" s="293">
        <v>21881</v>
      </c>
      <c r="W23" s="265">
        <v>404264.37</v>
      </c>
      <c r="X23" s="266"/>
      <c r="Y23" s="267">
        <f t="shared" si="4"/>
        <v>39</v>
      </c>
      <c r="Z23" s="268">
        <f t="shared" si="5"/>
        <v>315.21000000002095</v>
      </c>
    </row>
    <row r="24" spans="1:26" s="7" customFormat="1" x14ac:dyDescent="0.25">
      <c r="A24" s="196">
        <v>42736</v>
      </c>
      <c r="B24" s="260">
        <v>2017</v>
      </c>
      <c r="C24" s="294"/>
      <c r="D24" s="297">
        <v>16805</v>
      </c>
      <c r="E24" s="295">
        <v>144734.215</v>
      </c>
      <c r="F24" s="294"/>
      <c r="G24" s="296">
        <v>225</v>
      </c>
      <c r="H24" s="295">
        <v>7472.83</v>
      </c>
      <c r="I24" s="296">
        <v>134</v>
      </c>
      <c r="J24" s="295">
        <v>48681.86</v>
      </c>
      <c r="K24" s="296">
        <v>15</v>
      </c>
      <c r="L24" s="295">
        <v>42387.34</v>
      </c>
      <c r="M24" s="262">
        <f t="shared" si="0"/>
        <v>374</v>
      </c>
      <c r="N24" s="262">
        <f t="shared" si="1"/>
        <v>98542.03</v>
      </c>
      <c r="O24" s="294"/>
      <c r="P24" s="296">
        <v>6</v>
      </c>
      <c r="Q24" s="295">
        <v>56752.97</v>
      </c>
      <c r="R24" s="294"/>
      <c r="S24" s="275">
        <f t="shared" si="2"/>
        <v>17185</v>
      </c>
      <c r="T24" s="275">
        <f t="shared" si="3"/>
        <v>300029.21499999997</v>
      </c>
      <c r="U24" s="263"/>
      <c r="V24" s="293">
        <v>15818</v>
      </c>
      <c r="W24" s="265">
        <v>270522.35499999998</v>
      </c>
      <c r="X24" s="266"/>
      <c r="Y24" s="267">
        <f t="shared" si="4"/>
        <v>1367</v>
      </c>
      <c r="Z24" s="268">
        <f t="shared" si="5"/>
        <v>29506.859999999986</v>
      </c>
    </row>
    <row r="25" spans="1:26" ht="4.8" customHeight="1" x14ac:dyDescent="0.3">
      <c r="B25" s="270"/>
      <c r="C25" s="270"/>
      <c r="D25" s="270"/>
      <c r="E25" s="270"/>
      <c r="F25" s="270"/>
      <c r="G25" s="270"/>
      <c r="H25" s="270"/>
      <c r="I25" s="270"/>
      <c r="J25" s="270"/>
      <c r="K25" s="270"/>
      <c r="L25" s="270"/>
      <c r="M25" s="270"/>
      <c r="N25" s="271"/>
      <c r="O25" s="271"/>
      <c r="P25" s="271"/>
      <c r="Q25" s="271"/>
      <c r="R25" s="271"/>
      <c r="S25" s="271"/>
      <c r="T25" s="285"/>
      <c r="U25" s="272"/>
      <c r="V25" s="272"/>
      <c r="W25" s="272"/>
      <c r="X25" s="272"/>
      <c r="Y25" s="272"/>
      <c r="Z25" s="272"/>
    </row>
    <row r="26" spans="1:26" s="4" customFormat="1" ht="14.4" customHeight="1" x14ac:dyDescent="0.25">
      <c r="A26" s="197"/>
      <c r="B26" s="292" t="s">
        <v>1</v>
      </c>
      <c r="C26" s="289"/>
      <c r="D26" s="290">
        <f>SUM(D7:D24)</f>
        <v>80417</v>
      </c>
      <c r="E26" s="290">
        <f>SUM(E7:E24)</f>
        <v>660670.30200000003</v>
      </c>
      <c r="F26" s="289"/>
      <c r="G26" s="291">
        <f t="shared" ref="G26:N26" si="6">SUM(G7:G24)</f>
        <v>3519</v>
      </c>
      <c r="H26" s="291">
        <f t="shared" si="6"/>
        <v>110344.86600000001</v>
      </c>
      <c r="I26" s="291">
        <f t="shared" si="6"/>
        <v>1884</v>
      </c>
      <c r="J26" s="291">
        <f t="shared" si="6"/>
        <v>588492.94799999997</v>
      </c>
      <c r="K26" s="291">
        <f t="shared" si="6"/>
        <v>198</v>
      </c>
      <c r="L26" s="291">
        <f t="shared" si="6"/>
        <v>452869.32400000002</v>
      </c>
      <c r="M26" s="290">
        <f t="shared" si="6"/>
        <v>5601</v>
      </c>
      <c r="N26" s="290">
        <f t="shared" si="6"/>
        <v>1151707.138</v>
      </c>
      <c r="O26" s="289"/>
      <c r="P26" s="290">
        <f>SUM(P7:P24)</f>
        <v>160</v>
      </c>
      <c r="Q26" s="290">
        <f>SUM(Q7:Q24)</f>
        <v>544162.11499999999</v>
      </c>
      <c r="R26" s="289"/>
      <c r="S26" s="288">
        <f>SUM(S7:S24)</f>
        <v>86178</v>
      </c>
      <c r="T26" s="288">
        <f>SUM(T7:T24)</f>
        <v>2356539.5550000002</v>
      </c>
      <c r="U26" s="271"/>
      <c r="V26" s="287">
        <f>SUM(V7:V24)</f>
        <v>84764</v>
      </c>
      <c r="W26" s="273">
        <f>SUM(W7:W24)</f>
        <v>2326673.9849999999</v>
      </c>
      <c r="X26" s="266"/>
      <c r="Y26" s="286">
        <f>SUM(Y7:Y24)</f>
        <v>1414</v>
      </c>
      <c r="Z26" s="274">
        <f>SUM(Z7:Z24)</f>
        <v>29865.570000000007</v>
      </c>
    </row>
    <row r="27" spans="1:26" ht="4.8" customHeight="1" x14ac:dyDescent="0.25">
      <c r="B27" s="208"/>
      <c r="C27" s="208"/>
      <c r="D27" s="208"/>
      <c r="E27" s="208"/>
      <c r="F27" s="208"/>
      <c r="G27" s="208"/>
      <c r="H27" s="208"/>
      <c r="I27" s="208"/>
      <c r="J27" s="208"/>
      <c r="K27" s="208"/>
      <c r="L27" s="199"/>
      <c r="M27" s="199"/>
      <c r="N27" s="21"/>
      <c r="O27" s="21"/>
      <c r="P27" s="21"/>
      <c r="Q27" s="21"/>
      <c r="R27" s="21"/>
      <c r="S27" s="21"/>
      <c r="T27" s="284"/>
    </row>
    <row r="28" spans="1:26" s="281" customFormat="1" ht="46.2" customHeight="1" x14ac:dyDescent="0.25">
      <c r="A28" s="280"/>
      <c r="B28" s="307" t="s">
        <v>111</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row>
    <row r="29" spans="1:26" x14ac:dyDescent="0.25">
      <c r="B29" s="258"/>
      <c r="C29" s="259"/>
      <c r="D29" s="258"/>
      <c r="E29" s="258"/>
      <c r="F29" s="259"/>
      <c r="G29" s="258"/>
      <c r="H29" s="258"/>
      <c r="I29" s="258"/>
      <c r="J29" s="258"/>
      <c r="K29" s="258"/>
      <c r="L29" s="258"/>
      <c r="M29" s="258"/>
      <c r="N29" s="258"/>
      <c r="O29" s="259"/>
      <c r="P29" s="258"/>
      <c r="Q29" s="258"/>
      <c r="R29" s="259"/>
      <c r="S29" s="258"/>
      <c r="T29" s="258"/>
    </row>
    <row r="31" spans="1:26" x14ac:dyDescent="0.25">
      <c r="K31" s="76"/>
    </row>
  </sheetData>
  <mergeCells count="19">
    <mergeCell ref="B1:Z2"/>
    <mergeCell ref="Y5:Y6"/>
    <mergeCell ref="Z5:Z6"/>
    <mergeCell ref="P4:Q5"/>
    <mergeCell ref="B28:Z28"/>
    <mergeCell ref="I5:J5"/>
    <mergeCell ref="D4:E5"/>
    <mergeCell ref="G4:H4"/>
    <mergeCell ref="M4:N4"/>
    <mergeCell ref="I4:J4"/>
    <mergeCell ref="K4:L4"/>
    <mergeCell ref="K5:L5"/>
    <mergeCell ref="V3:W4"/>
    <mergeCell ref="Y3:Z4"/>
    <mergeCell ref="V5:V6"/>
    <mergeCell ref="W5:W6"/>
    <mergeCell ref="S4:T5"/>
    <mergeCell ref="G5:H5"/>
    <mergeCell ref="M5:N5"/>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
  <sheetViews>
    <sheetView zoomScaleNormal="100" workbookViewId="0">
      <selection activeCell="W33" sqref="W33"/>
    </sheetView>
  </sheetViews>
  <sheetFormatPr defaultRowHeight="13.2" x14ac:dyDescent="0.25"/>
  <sheetData/>
  <printOptions horizontalCentered="1" verticalCentered="1"/>
  <pageMargins left="0.25" right="0.25" top="0.75" bottom="0.75" header="0.3" footer="0.3"/>
  <pageSetup scale="6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X75"/>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X1"/>
    </sheetView>
  </sheetViews>
  <sheetFormatPr defaultColWidth="10.33203125" defaultRowHeight="13.8" x14ac:dyDescent="0.25"/>
  <cols>
    <col min="1" max="1" width="27.77734375" style="1" bestFit="1" customWidth="1"/>
    <col min="2" max="2" width="9.109375" style="45" customWidth="1"/>
    <col min="3" max="3" width="12.88671875" style="1"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6" style="1" customWidth="1"/>
    <col min="25" max="16384" width="10.33203125" style="1"/>
  </cols>
  <sheetData>
    <row r="1" spans="1:24" ht="17.399999999999999" x14ac:dyDescent="0.25">
      <c r="A1" s="343" t="s">
        <v>116</v>
      </c>
      <c r="B1" s="343"/>
      <c r="C1" s="343"/>
      <c r="D1" s="343"/>
      <c r="E1" s="343"/>
      <c r="F1" s="343"/>
      <c r="G1" s="343"/>
      <c r="H1" s="343"/>
      <c r="I1" s="343"/>
      <c r="J1" s="343"/>
      <c r="K1" s="343"/>
      <c r="L1" s="343"/>
      <c r="M1" s="343"/>
      <c r="N1" s="343"/>
      <c r="O1" s="343"/>
      <c r="P1" s="343"/>
      <c r="Q1" s="343"/>
      <c r="R1" s="343"/>
      <c r="S1" s="343"/>
      <c r="T1" s="343"/>
      <c r="U1" s="343"/>
      <c r="V1" s="343"/>
      <c r="W1" s="343"/>
      <c r="X1" s="343"/>
    </row>
    <row r="2" spans="1:24" ht="10.199999999999999" customHeight="1" x14ac:dyDescent="0.3">
      <c r="A2" s="46"/>
      <c r="B2" s="47"/>
      <c r="C2" s="46"/>
      <c r="E2" s="46"/>
      <c r="F2" s="46"/>
      <c r="G2" s="46"/>
      <c r="H2" s="46"/>
      <c r="I2" s="46"/>
      <c r="J2" s="46"/>
      <c r="K2" s="5"/>
      <c r="L2" s="5"/>
      <c r="N2" s="5"/>
      <c r="O2" s="5"/>
      <c r="Q2" s="5"/>
      <c r="R2" s="5"/>
      <c r="T2" s="147"/>
      <c r="U2" s="147"/>
      <c r="V2" s="148"/>
      <c r="W2" s="345" t="s">
        <v>118</v>
      </c>
      <c r="X2" s="345"/>
    </row>
    <row r="3" spans="1:24" s="76" customFormat="1" ht="15.6" customHeight="1" x14ac:dyDescent="0.25">
      <c r="A3" s="75"/>
      <c r="B3" s="348" t="s">
        <v>92</v>
      </c>
      <c r="C3" s="348"/>
      <c r="D3" s="23"/>
      <c r="E3" s="311" t="s">
        <v>10</v>
      </c>
      <c r="F3" s="350"/>
      <c r="G3" s="311" t="s">
        <v>10</v>
      </c>
      <c r="H3" s="350"/>
      <c r="I3" s="311" t="s">
        <v>10</v>
      </c>
      <c r="J3" s="350"/>
      <c r="K3" s="313" t="s">
        <v>10</v>
      </c>
      <c r="L3" s="314"/>
      <c r="M3" s="23"/>
      <c r="N3" s="333" t="s">
        <v>91</v>
      </c>
      <c r="O3" s="334"/>
      <c r="P3" s="23"/>
      <c r="Q3" s="337" t="s">
        <v>117</v>
      </c>
      <c r="R3" s="338"/>
      <c r="S3" s="121"/>
      <c r="T3" s="344" t="s">
        <v>114</v>
      </c>
      <c r="U3" s="344"/>
      <c r="V3" s="148"/>
      <c r="W3" s="345"/>
      <c r="X3" s="345"/>
    </row>
    <row r="4" spans="1:24" s="76" customFormat="1" x14ac:dyDescent="0.25">
      <c r="A4" s="77"/>
      <c r="B4" s="349"/>
      <c r="C4" s="349"/>
      <c r="D4" s="23"/>
      <c r="E4" s="341" t="s">
        <v>88</v>
      </c>
      <c r="F4" s="342"/>
      <c r="G4" s="341" t="s">
        <v>93</v>
      </c>
      <c r="H4" s="342"/>
      <c r="I4" s="341" t="s">
        <v>90</v>
      </c>
      <c r="J4" s="342"/>
      <c r="K4" s="346" t="s">
        <v>85</v>
      </c>
      <c r="L4" s="347"/>
      <c r="M4" s="23"/>
      <c r="N4" s="335"/>
      <c r="O4" s="336"/>
      <c r="P4" s="23"/>
      <c r="Q4" s="339"/>
      <c r="R4" s="340"/>
      <c r="S4" s="121"/>
      <c r="T4" s="344"/>
      <c r="U4" s="344"/>
      <c r="V4" s="148"/>
      <c r="W4" s="345"/>
      <c r="X4" s="345"/>
    </row>
    <row r="5" spans="1:24" s="76" customFormat="1" ht="27.6" x14ac:dyDescent="0.25">
      <c r="A5" s="331" t="s">
        <v>94</v>
      </c>
      <c r="B5" s="154" t="s">
        <v>9</v>
      </c>
      <c r="C5" s="120" t="s">
        <v>75</v>
      </c>
      <c r="D5" s="94"/>
      <c r="E5" s="95" t="s">
        <v>9</v>
      </c>
      <c r="F5" s="95" t="s">
        <v>75</v>
      </c>
      <c r="G5" s="95" t="s">
        <v>9</v>
      </c>
      <c r="H5" s="95" t="s">
        <v>75</v>
      </c>
      <c r="I5" s="95" t="s">
        <v>9</v>
      </c>
      <c r="J5" s="95" t="s">
        <v>75</v>
      </c>
      <c r="K5" s="120" t="s">
        <v>9</v>
      </c>
      <c r="L5" s="120" t="s">
        <v>75</v>
      </c>
      <c r="M5" s="94"/>
      <c r="N5" s="120" t="s">
        <v>9</v>
      </c>
      <c r="O5" s="120" t="s">
        <v>11</v>
      </c>
      <c r="P5" s="24"/>
      <c r="Q5" s="97" t="s">
        <v>8</v>
      </c>
      <c r="R5" s="97" t="s">
        <v>31</v>
      </c>
      <c r="S5" s="98"/>
      <c r="T5" s="100" t="s">
        <v>8</v>
      </c>
      <c r="U5" s="100" t="s">
        <v>29</v>
      </c>
      <c r="V5" s="149"/>
      <c r="W5" s="100" t="s">
        <v>8</v>
      </c>
      <c r="X5" s="100" t="s">
        <v>29</v>
      </c>
    </row>
    <row r="6" spans="1:24" s="76" customFormat="1" ht="4.2" customHeight="1" x14ac:dyDescent="0.25">
      <c r="A6" s="331"/>
      <c r="B6" s="99"/>
      <c r="C6" s="99"/>
      <c r="D6" s="99"/>
      <c r="E6" s="99"/>
      <c r="F6" s="99"/>
      <c r="G6" s="99"/>
      <c r="H6" s="99"/>
      <c r="I6" s="99"/>
      <c r="J6" s="99"/>
      <c r="K6" s="99"/>
      <c r="L6" s="99"/>
      <c r="M6" s="94"/>
      <c r="N6" s="94"/>
      <c r="O6" s="94"/>
      <c r="P6" s="24"/>
      <c r="Q6" s="94"/>
      <c r="R6" s="94"/>
      <c r="S6" s="98"/>
      <c r="T6" s="101"/>
      <c r="U6" s="101"/>
      <c r="V6" s="149"/>
      <c r="W6" s="101"/>
      <c r="X6" s="101"/>
    </row>
    <row r="7" spans="1:24" s="76" customFormat="1" x14ac:dyDescent="0.25">
      <c r="A7" s="331"/>
      <c r="B7" s="99"/>
      <c r="C7" s="99"/>
      <c r="D7" s="99"/>
      <c r="E7" s="99"/>
      <c r="F7" s="99"/>
      <c r="G7" s="99"/>
      <c r="H7" s="99"/>
      <c r="I7" s="99"/>
      <c r="J7" s="99"/>
      <c r="K7" s="99"/>
      <c r="L7" s="99"/>
      <c r="M7" s="94"/>
      <c r="N7" s="94"/>
      <c r="O7" s="94"/>
      <c r="P7" s="24"/>
      <c r="Q7" s="94"/>
      <c r="R7" s="94"/>
      <c r="S7" s="98"/>
      <c r="T7" s="101"/>
      <c r="U7" s="101"/>
      <c r="V7" s="149"/>
      <c r="W7" s="101"/>
      <c r="X7" s="101"/>
    </row>
    <row r="8" spans="1:24" ht="14.4" x14ac:dyDescent="0.25">
      <c r="A8" s="202" t="s">
        <v>109</v>
      </c>
      <c r="B8" s="190">
        <f>SUM('Annual Capacity'!$D$7:$D$18)</f>
        <v>11211</v>
      </c>
      <c r="C8" s="131">
        <f>SUM('Annual Capacity'!$E$7:$E$18)</f>
        <v>88190.43299999999</v>
      </c>
      <c r="D8" s="201"/>
      <c r="E8" s="203">
        <f>SUM('Annual Capacity'!$G$7:$G$18)</f>
        <v>1962</v>
      </c>
      <c r="F8" s="204">
        <f>SUM('Annual Capacity'!$H$7:$H$18)</f>
        <v>55758.906000000003</v>
      </c>
      <c r="G8" s="203">
        <f>SUM('Annual Capacity'!$I$7:$I$18)</f>
        <v>803</v>
      </c>
      <c r="H8" s="204">
        <f>SUM('Annual Capacity'!$J$7:$J$18)</f>
        <v>241852.68700000001</v>
      </c>
      <c r="I8" s="203">
        <f>SUM('Annual Capacity'!$K$7:$K$18)</f>
        <v>75</v>
      </c>
      <c r="J8" s="204">
        <f>SUM('Annual Capacity'!$L$7:$L$18)</f>
        <v>148915.04300000001</v>
      </c>
      <c r="K8" s="190">
        <f t="shared" ref="K8:L11" si="0">SUM(E8+G8+I8)</f>
        <v>2840</v>
      </c>
      <c r="L8" s="134">
        <f t="shared" si="0"/>
        <v>446526.636</v>
      </c>
      <c r="M8" s="201"/>
      <c r="N8" s="190">
        <f>SUM('Annual Capacity'!$P$7:$P$18)</f>
        <v>75</v>
      </c>
      <c r="O8" s="131">
        <f>SUM('Annual Capacity'!$Q$7:$Q$18)</f>
        <v>166176.851</v>
      </c>
      <c r="P8" s="123"/>
      <c r="Q8" s="276">
        <f t="shared" ref="Q8:R11" si="1">SUM(B8+K8+N8)</f>
        <v>14126</v>
      </c>
      <c r="R8" s="277">
        <f t="shared" si="1"/>
        <v>700893.92</v>
      </c>
      <c r="S8" s="124"/>
      <c r="T8" s="150">
        <v>14126</v>
      </c>
      <c r="U8" s="150">
        <v>700893.92</v>
      </c>
      <c r="V8" s="149"/>
      <c r="W8" s="213">
        <f t="shared" ref="W8:X11" si="2">SUM(Q8-T8)</f>
        <v>0</v>
      </c>
      <c r="X8" s="214">
        <f t="shared" si="2"/>
        <v>0</v>
      </c>
    </row>
    <row r="9" spans="1:24" ht="14.4" x14ac:dyDescent="0.25">
      <c r="A9" s="205">
        <v>2012</v>
      </c>
      <c r="B9" s="192">
        <f>SUM('Annual Capacity'!$D$19)</f>
        <v>5307</v>
      </c>
      <c r="C9" s="138">
        <f>SUM('Annual Capacity'!$E$19)</f>
        <v>45807.474000000002</v>
      </c>
      <c r="D9" s="201"/>
      <c r="E9" s="206">
        <f>SUM('Annual Capacity'!$G$19)</f>
        <v>631</v>
      </c>
      <c r="F9" s="207">
        <f>SUM('Annual Capacity'!$H$19)</f>
        <v>22314.432000000001</v>
      </c>
      <c r="G9" s="206">
        <f>SUM('Annual Capacity'!$I$19)</f>
        <v>413</v>
      </c>
      <c r="H9" s="207">
        <f>SUM('Annual Capacity'!$J$19)</f>
        <v>120416.802</v>
      </c>
      <c r="I9" s="206">
        <f>SUM('Annual Capacity'!$K$19)</f>
        <v>47</v>
      </c>
      <c r="J9" s="207">
        <f>SUM('Annual Capacity'!$L$19)</f>
        <v>87882.441000000006</v>
      </c>
      <c r="K9" s="192">
        <f t="shared" si="0"/>
        <v>1091</v>
      </c>
      <c r="L9" s="139">
        <f t="shared" si="0"/>
        <v>230613.67499999999</v>
      </c>
      <c r="M9" s="201"/>
      <c r="N9" s="192">
        <f>SUM('Annual Capacity'!$P$19)</f>
        <v>23</v>
      </c>
      <c r="O9" s="138">
        <f>SUM('Annual Capacity'!$Q$19)</f>
        <v>56793.803999999996</v>
      </c>
      <c r="P9" s="123"/>
      <c r="Q9" s="278">
        <f t="shared" si="1"/>
        <v>6421</v>
      </c>
      <c r="R9" s="279">
        <f t="shared" si="1"/>
        <v>333214.95299999998</v>
      </c>
      <c r="S9" s="124"/>
      <c r="T9" s="255">
        <v>6421</v>
      </c>
      <c r="U9" s="255">
        <v>333214.95299999998</v>
      </c>
      <c r="V9" s="149"/>
      <c r="W9" s="215">
        <f t="shared" si="2"/>
        <v>0</v>
      </c>
      <c r="X9" s="216">
        <f t="shared" si="2"/>
        <v>0</v>
      </c>
    </row>
    <row r="10" spans="1:24" ht="14.4" x14ac:dyDescent="0.25">
      <c r="A10" s="202">
        <v>2013</v>
      </c>
      <c r="B10" s="190">
        <f>SUM('Annual Capacity'!$D$20)</f>
        <v>5959</v>
      </c>
      <c r="C10" s="131">
        <f>SUM('Annual Capacity'!$E$20)</f>
        <v>47943.375999999997</v>
      </c>
      <c r="D10" s="201"/>
      <c r="E10" s="203">
        <f>SUM('Annual Capacity'!$G$20)</f>
        <v>265</v>
      </c>
      <c r="F10" s="204">
        <f>SUM('Annual Capacity'!$H$20)</f>
        <v>10665.724</v>
      </c>
      <c r="G10" s="203">
        <f>SUM('Annual Capacity'!$I$20)</f>
        <v>228</v>
      </c>
      <c r="H10" s="204">
        <f>SUM('Annual Capacity'!$J$20)</f>
        <v>74009.281000000003</v>
      </c>
      <c r="I10" s="203">
        <f>SUM('Annual Capacity'!$K$20)</f>
        <v>26</v>
      </c>
      <c r="J10" s="204">
        <f>SUM('Annual Capacity'!$L$20)</f>
        <v>64412.160000000003</v>
      </c>
      <c r="K10" s="190">
        <f t="shared" si="0"/>
        <v>519</v>
      </c>
      <c r="L10" s="134">
        <f t="shared" si="0"/>
        <v>149087.16500000001</v>
      </c>
      <c r="M10" s="201"/>
      <c r="N10" s="190">
        <f>SUM('Annual Capacity'!$P$20)</f>
        <v>18</v>
      </c>
      <c r="O10" s="131">
        <f>SUM('Annual Capacity'!$Q$20)</f>
        <v>23162.1</v>
      </c>
      <c r="P10" s="123"/>
      <c r="Q10" s="276">
        <f t="shared" si="1"/>
        <v>6496</v>
      </c>
      <c r="R10" s="277">
        <f t="shared" si="1"/>
        <v>220192.641</v>
      </c>
      <c r="S10" s="124"/>
      <c r="T10" s="150">
        <v>6496</v>
      </c>
      <c r="U10" s="150">
        <v>220192.641</v>
      </c>
      <c r="V10" s="149"/>
      <c r="W10" s="213">
        <f t="shared" si="2"/>
        <v>0</v>
      </c>
      <c r="X10" s="214">
        <f t="shared" si="2"/>
        <v>0</v>
      </c>
    </row>
    <row r="11" spans="1:24" ht="14.4" x14ac:dyDescent="0.25">
      <c r="A11" s="202">
        <v>2014</v>
      </c>
      <c r="B11" s="190">
        <f>SUM('Annual Capacity'!$D$21)</f>
        <v>6819</v>
      </c>
      <c r="C11" s="131">
        <f>SUM('Annual Capacity'!$E$21)</f>
        <v>55274.853999999999</v>
      </c>
      <c r="D11" s="201"/>
      <c r="E11" s="203">
        <f>SUM('Annual Capacity'!$G$21)</f>
        <v>113</v>
      </c>
      <c r="F11" s="204">
        <f>SUM('Annual Capacity'!$H$21)</f>
        <v>4194.384</v>
      </c>
      <c r="G11" s="203">
        <f>SUM('Annual Capacity'!$I$21)</f>
        <v>102</v>
      </c>
      <c r="H11" s="204">
        <f>SUM('Annual Capacity'!$J$21)</f>
        <v>35309.277999999998</v>
      </c>
      <c r="I11" s="203">
        <f>SUM('Annual Capacity'!$K$21)</f>
        <v>10</v>
      </c>
      <c r="J11" s="204">
        <f>SUM('Annual Capacity'!$L$21)</f>
        <v>45163.02</v>
      </c>
      <c r="K11" s="190">
        <f t="shared" si="0"/>
        <v>225</v>
      </c>
      <c r="L11" s="134">
        <f t="shared" si="0"/>
        <v>84666.682000000001</v>
      </c>
      <c r="M11" s="201"/>
      <c r="N11" s="190">
        <f>SUM('Annual Capacity'!$P$21)</f>
        <v>8</v>
      </c>
      <c r="O11" s="131">
        <f>SUM('Annual Capacity'!$Q$21)</f>
        <v>63370.64</v>
      </c>
      <c r="P11" s="123"/>
      <c r="Q11" s="276">
        <f t="shared" si="1"/>
        <v>7052</v>
      </c>
      <c r="R11" s="277">
        <f t="shared" si="1"/>
        <v>203312.17599999998</v>
      </c>
      <c r="S11" s="124"/>
      <c r="T11" s="150">
        <v>7052</v>
      </c>
      <c r="U11" s="150">
        <v>203312.17599999998</v>
      </c>
      <c r="V11" s="149"/>
      <c r="W11" s="213">
        <f t="shared" si="2"/>
        <v>0</v>
      </c>
      <c r="X11" s="214">
        <f t="shared" si="2"/>
        <v>0</v>
      </c>
    </row>
    <row r="12" spans="1:24" s="5" customFormat="1" ht="4.2" customHeight="1" thickBot="1" x14ac:dyDescent="0.3">
      <c r="A12" s="158"/>
      <c r="B12" s="125"/>
      <c r="C12" s="126"/>
      <c r="D12" s="137"/>
      <c r="E12" s="140"/>
      <c r="F12" s="126"/>
      <c r="G12" s="140"/>
      <c r="H12" s="126"/>
      <c r="I12" s="140"/>
      <c r="J12" s="126"/>
      <c r="K12" s="140"/>
      <c r="L12" s="127"/>
      <c r="M12" s="137"/>
      <c r="N12" s="140"/>
      <c r="O12" s="126"/>
      <c r="P12" s="137"/>
      <c r="Q12" s="125"/>
      <c r="R12" s="127"/>
      <c r="S12" s="122"/>
      <c r="T12" s="153"/>
      <c r="U12" s="129"/>
      <c r="V12" s="149"/>
      <c r="W12" s="128"/>
      <c r="X12" s="129"/>
    </row>
    <row r="13" spans="1:24" s="161" customFormat="1" ht="15" thickTop="1" thickBot="1" x14ac:dyDescent="0.3">
      <c r="A13" s="169" t="s">
        <v>108</v>
      </c>
      <c r="B13" s="191">
        <f>SUM(B3:B11)</f>
        <v>29296</v>
      </c>
      <c r="C13" s="164">
        <f>SUM(C3:C11)</f>
        <v>237216.13699999999</v>
      </c>
      <c r="D13" s="103"/>
      <c r="E13" s="183">
        <f t="shared" ref="E13:L13" si="3">SUM(E3:E11)</f>
        <v>2971</v>
      </c>
      <c r="F13" s="188">
        <f t="shared" si="3"/>
        <v>92933.446000000011</v>
      </c>
      <c r="G13" s="184">
        <f t="shared" si="3"/>
        <v>1546</v>
      </c>
      <c r="H13" s="188">
        <f t="shared" si="3"/>
        <v>471588.04800000001</v>
      </c>
      <c r="I13" s="184">
        <f t="shared" si="3"/>
        <v>158</v>
      </c>
      <c r="J13" s="188">
        <f t="shared" si="3"/>
        <v>346372.66399999999</v>
      </c>
      <c r="K13" s="163">
        <f t="shared" si="3"/>
        <v>4675</v>
      </c>
      <c r="L13" s="166">
        <f t="shared" si="3"/>
        <v>910894.15800000005</v>
      </c>
      <c r="M13" s="103"/>
      <c r="N13" s="165">
        <f>SUM(N3:N11)</f>
        <v>124</v>
      </c>
      <c r="O13" s="164">
        <f>SUM(O3:O11)</f>
        <v>309503.39500000002</v>
      </c>
      <c r="P13" s="103"/>
      <c r="Q13" s="167">
        <f>SUM(Q3:Q11)</f>
        <v>34095</v>
      </c>
      <c r="R13" s="168">
        <f>SUM(R3:R11)</f>
        <v>1457613.69</v>
      </c>
      <c r="S13" s="159"/>
      <c r="T13" s="185">
        <f>SUM(T8:T11)</f>
        <v>34095</v>
      </c>
      <c r="U13" s="186">
        <f>SUM(U3:U11)</f>
        <v>1457613.69</v>
      </c>
      <c r="V13" s="160"/>
      <c r="W13" s="187">
        <f>SUM(W8:W11)</f>
        <v>0</v>
      </c>
      <c r="X13" s="186">
        <f>SUM(X8:X11)</f>
        <v>0</v>
      </c>
    </row>
    <row r="14" spans="1:24" s="5" customFormat="1" ht="9.6" customHeight="1" thickTop="1" x14ac:dyDescent="0.25">
      <c r="A14" s="158"/>
      <c r="B14" s="125"/>
      <c r="C14" s="126"/>
      <c r="D14" s="137"/>
      <c r="E14" s="140"/>
      <c r="F14" s="126"/>
      <c r="G14" s="140"/>
      <c r="H14" s="126"/>
      <c r="I14" s="140"/>
      <c r="J14" s="126"/>
      <c r="K14" s="140"/>
      <c r="L14" s="127"/>
      <c r="M14" s="137"/>
      <c r="N14" s="140"/>
      <c r="O14" s="126"/>
      <c r="P14" s="137"/>
      <c r="Q14" s="125"/>
      <c r="R14" s="127"/>
      <c r="S14" s="122"/>
      <c r="T14" s="153"/>
      <c r="U14" s="129"/>
      <c r="V14" s="149"/>
      <c r="W14" s="128"/>
      <c r="X14" s="129"/>
    </row>
    <row r="15" spans="1:24" ht="14.4" x14ac:dyDescent="0.25">
      <c r="A15" s="44">
        <v>42005</v>
      </c>
      <c r="B15" s="190">
        <v>834</v>
      </c>
      <c r="C15" s="131">
        <v>6784.93</v>
      </c>
      <c r="D15" s="123"/>
      <c r="E15" s="132">
        <v>8</v>
      </c>
      <c r="F15" s="133">
        <v>187.73</v>
      </c>
      <c r="G15" s="132">
        <v>12</v>
      </c>
      <c r="H15" s="133">
        <v>2920.42</v>
      </c>
      <c r="I15" s="132">
        <v>0</v>
      </c>
      <c r="J15" s="133">
        <v>0</v>
      </c>
      <c r="K15" s="130">
        <f t="shared" ref="K15:L19" si="4">SUM(E15+G15+I15)</f>
        <v>20</v>
      </c>
      <c r="L15" s="134">
        <f t="shared" si="4"/>
        <v>3108.15</v>
      </c>
      <c r="M15" s="123"/>
      <c r="N15" s="130">
        <v>1</v>
      </c>
      <c r="O15" s="131">
        <v>6258.6</v>
      </c>
      <c r="P15" s="123"/>
      <c r="Q15" s="276">
        <f t="shared" ref="Q15:Q38" si="5">SUM(B15+K15+N15)</f>
        <v>855</v>
      </c>
      <c r="R15" s="277">
        <f>SUM(C15+L15+O15)</f>
        <v>16151.68</v>
      </c>
      <c r="S15" s="124"/>
      <c r="T15" s="150">
        <v>855</v>
      </c>
      <c r="U15" s="150">
        <v>16151.68</v>
      </c>
      <c r="V15" s="149"/>
      <c r="W15" s="135">
        <f t="shared" ref="W15:X19" si="6">SUM(Q15-T15)</f>
        <v>0</v>
      </c>
      <c r="X15" s="136">
        <f t="shared" si="6"/>
        <v>0</v>
      </c>
    </row>
    <row r="16" spans="1:24" ht="14.4" x14ac:dyDescent="0.25">
      <c r="A16" s="44">
        <v>42036</v>
      </c>
      <c r="B16" s="190">
        <v>622</v>
      </c>
      <c r="C16" s="131">
        <v>4725.6899999999996</v>
      </c>
      <c r="D16" s="123"/>
      <c r="E16" s="132">
        <v>12</v>
      </c>
      <c r="F16" s="133">
        <v>334.13</v>
      </c>
      <c r="G16" s="132">
        <v>1</v>
      </c>
      <c r="H16" s="133">
        <v>851.19</v>
      </c>
      <c r="I16" s="132">
        <v>0</v>
      </c>
      <c r="J16" s="133">
        <v>0</v>
      </c>
      <c r="K16" s="130">
        <f t="shared" si="4"/>
        <v>13</v>
      </c>
      <c r="L16" s="134">
        <f t="shared" si="4"/>
        <v>1185.3200000000002</v>
      </c>
      <c r="M16" s="123"/>
      <c r="N16" s="130">
        <v>0</v>
      </c>
      <c r="O16" s="131">
        <v>0</v>
      </c>
      <c r="P16" s="123"/>
      <c r="Q16" s="276">
        <f t="shared" si="5"/>
        <v>635</v>
      </c>
      <c r="R16" s="277">
        <f>SUM(C16+L16+O16)</f>
        <v>5911.01</v>
      </c>
      <c r="S16" s="124"/>
      <c r="T16" s="150">
        <v>635</v>
      </c>
      <c r="U16" s="150">
        <v>5911.01</v>
      </c>
      <c r="V16" s="149"/>
      <c r="W16" s="135">
        <f t="shared" si="6"/>
        <v>0</v>
      </c>
      <c r="X16" s="136">
        <f t="shared" si="6"/>
        <v>0</v>
      </c>
    </row>
    <row r="17" spans="1:24" ht="14.4" x14ac:dyDescent="0.25">
      <c r="A17" s="44">
        <v>42064</v>
      </c>
      <c r="B17" s="190">
        <v>851</v>
      </c>
      <c r="C17" s="131">
        <v>6918.81</v>
      </c>
      <c r="D17" s="123"/>
      <c r="E17" s="132">
        <v>1</v>
      </c>
      <c r="F17" s="133">
        <v>16.07</v>
      </c>
      <c r="G17" s="132">
        <v>3</v>
      </c>
      <c r="H17" s="133">
        <v>1207.5</v>
      </c>
      <c r="I17" s="132">
        <v>1</v>
      </c>
      <c r="J17" s="133">
        <v>5958.43</v>
      </c>
      <c r="K17" s="130">
        <f t="shared" si="4"/>
        <v>5</v>
      </c>
      <c r="L17" s="134">
        <f t="shared" si="4"/>
        <v>7182</v>
      </c>
      <c r="M17" s="123"/>
      <c r="N17" s="130">
        <v>0</v>
      </c>
      <c r="O17" s="131">
        <v>0</v>
      </c>
      <c r="P17" s="123"/>
      <c r="Q17" s="276">
        <f t="shared" si="5"/>
        <v>856</v>
      </c>
      <c r="R17" s="277">
        <f>SUM(C17+L17+O17)</f>
        <v>14100.810000000001</v>
      </c>
      <c r="S17" s="124"/>
      <c r="T17" s="150">
        <v>855</v>
      </c>
      <c r="U17" s="150">
        <v>14093.41</v>
      </c>
      <c r="V17" s="149"/>
      <c r="W17" s="135">
        <f t="shared" si="6"/>
        <v>1</v>
      </c>
      <c r="X17" s="136">
        <f t="shared" si="6"/>
        <v>7.4000000000014552</v>
      </c>
    </row>
    <row r="18" spans="1:24" ht="14.4" x14ac:dyDescent="0.25">
      <c r="A18" s="44">
        <v>42095</v>
      </c>
      <c r="B18" s="190">
        <v>907</v>
      </c>
      <c r="C18" s="131">
        <v>7067.83</v>
      </c>
      <c r="D18" s="123"/>
      <c r="E18" s="132">
        <v>11</v>
      </c>
      <c r="F18" s="133">
        <v>285.07</v>
      </c>
      <c r="G18" s="132">
        <v>4</v>
      </c>
      <c r="H18" s="133">
        <v>1459.31</v>
      </c>
      <c r="I18" s="132">
        <v>0</v>
      </c>
      <c r="J18" s="133">
        <v>0</v>
      </c>
      <c r="K18" s="130">
        <f t="shared" si="4"/>
        <v>15</v>
      </c>
      <c r="L18" s="134">
        <f t="shared" si="4"/>
        <v>1744.3799999999999</v>
      </c>
      <c r="M18" s="123"/>
      <c r="N18" s="130">
        <v>0</v>
      </c>
      <c r="O18" s="131">
        <v>0</v>
      </c>
      <c r="P18" s="123"/>
      <c r="Q18" s="276">
        <f t="shared" si="5"/>
        <v>922</v>
      </c>
      <c r="R18" s="277">
        <f>SUM(C18+L18+O18)</f>
        <v>8812.2099999999991</v>
      </c>
      <c r="S18" s="124"/>
      <c r="T18" s="150">
        <v>922</v>
      </c>
      <c r="U18" s="150">
        <v>8812.2099999999991</v>
      </c>
      <c r="V18" s="149"/>
      <c r="W18" s="135">
        <f t="shared" si="6"/>
        <v>0</v>
      </c>
      <c r="X18" s="136">
        <f t="shared" si="6"/>
        <v>0</v>
      </c>
    </row>
    <row r="19" spans="1:24" ht="14.4" x14ac:dyDescent="0.25">
      <c r="A19" s="44">
        <v>42125</v>
      </c>
      <c r="B19" s="190">
        <v>790</v>
      </c>
      <c r="C19" s="131">
        <v>6100.06</v>
      </c>
      <c r="D19" s="123"/>
      <c r="E19" s="132">
        <v>6</v>
      </c>
      <c r="F19" s="133">
        <v>197.07</v>
      </c>
      <c r="G19" s="132">
        <v>5</v>
      </c>
      <c r="H19" s="133">
        <v>1718.79</v>
      </c>
      <c r="I19" s="132">
        <v>0</v>
      </c>
      <c r="J19" s="133">
        <v>0</v>
      </c>
      <c r="K19" s="130">
        <f t="shared" si="4"/>
        <v>11</v>
      </c>
      <c r="L19" s="134">
        <f t="shared" si="4"/>
        <v>1915.86</v>
      </c>
      <c r="M19" s="123"/>
      <c r="N19" s="130">
        <v>0</v>
      </c>
      <c r="O19" s="131">
        <v>0</v>
      </c>
      <c r="P19" s="123"/>
      <c r="Q19" s="276">
        <f t="shared" si="5"/>
        <v>801</v>
      </c>
      <c r="R19" s="277">
        <f>SUM(C19+L19+O19)</f>
        <v>8015.92</v>
      </c>
      <c r="S19" s="124"/>
      <c r="T19" s="150">
        <v>799</v>
      </c>
      <c r="U19" s="150">
        <v>8001.6399999999994</v>
      </c>
      <c r="V19" s="149"/>
      <c r="W19" s="135">
        <f t="shared" si="6"/>
        <v>2</v>
      </c>
      <c r="X19" s="136">
        <f t="shared" si="6"/>
        <v>14.280000000000655</v>
      </c>
    </row>
    <row r="20" spans="1:24" ht="14.4" x14ac:dyDescent="0.25">
      <c r="A20" s="44">
        <v>42156</v>
      </c>
      <c r="B20" s="190">
        <v>1104</v>
      </c>
      <c r="C20" s="131">
        <v>8839.11</v>
      </c>
      <c r="D20" s="137"/>
      <c r="E20" s="132">
        <v>11</v>
      </c>
      <c r="F20" s="133">
        <v>289.3</v>
      </c>
      <c r="G20" s="132">
        <v>3</v>
      </c>
      <c r="H20" s="133">
        <v>1200.6600000000001</v>
      </c>
      <c r="I20" s="132">
        <v>1</v>
      </c>
      <c r="J20" s="133">
        <v>1589.87</v>
      </c>
      <c r="K20" s="130">
        <f t="shared" ref="K20:K37" si="7">SUM(E20+G20+I20)</f>
        <v>15</v>
      </c>
      <c r="L20" s="134">
        <f t="shared" ref="L20:L38" si="8">SUM(F20+H20+J20)</f>
        <v>3079.83</v>
      </c>
      <c r="M20" s="137"/>
      <c r="N20" s="130">
        <v>2</v>
      </c>
      <c r="O20" s="131">
        <v>5887.72</v>
      </c>
      <c r="P20" s="137"/>
      <c r="Q20" s="276">
        <f t="shared" si="5"/>
        <v>1121</v>
      </c>
      <c r="R20" s="277">
        <f t="shared" ref="R20:R38" si="9">SUM(C20+L20+O20)</f>
        <v>17806.66</v>
      </c>
      <c r="S20" s="122"/>
      <c r="T20" s="151">
        <v>1118</v>
      </c>
      <c r="U20" s="136">
        <v>17787.91</v>
      </c>
      <c r="V20" s="149"/>
      <c r="W20" s="135">
        <f t="shared" ref="W20:X23" si="10">SUM(Q20-T20)</f>
        <v>3</v>
      </c>
      <c r="X20" s="136">
        <f t="shared" si="10"/>
        <v>18.75</v>
      </c>
    </row>
    <row r="21" spans="1:24" ht="14.4" x14ac:dyDescent="0.25">
      <c r="A21" s="44">
        <v>42186</v>
      </c>
      <c r="B21" s="190">
        <v>1512</v>
      </c>
      <c r="C21" s="131">
        <v>12122.47</v>
      </c>
      <c r="D21" s="137"/>
      <c r="E21" s="132">
        <v>8</v>
      </c>
      <c r="F21" s="133">
        <v>246.88</v>
      </c>
      <c r="G21" s="132">
        <v>15</v>
      </c>
      <c r="H21" s="133">
        <v>4527.88</v>
      </c>
      <c r="I21" s="132">
        <v>1</v>
      </c>
      <c r="J21" s="133">
        <v>3448.44</v>
      </c>
      <c r="K21" s="130">
        <f t="shared" si="7"/>
        <v>24</v>
      </c>
      <c r="L21" s="134">
        <f t="shared" si="8"/>
        <v>8223.2000000000007</v>
      </c>
      <c r="M21" s="137"/>
      <c r="N21" s="130">
        <v>0</v>
      </c>
      <c r="O21" s="131">
        <v>0</v>
      </c>
      <c r="P21" s="137"/>
      <c r="Q21" s="276">
        <f t="shared" si="5"/>
        <v>1536</v>
      </c>
      <c r="R21" s="277">
        <f t="shared" si="9"/>
        <v>20345.669999999998</v>
      </c>
      <c r="S21" s="122"/>
      <c r="T21" s="151">
        <v>1536</v>
      </c>
      <c r="U21" s="136">
        <v>20345.669999999998</v>
      </c>
      <c r="V21" s="149"/>
      <c r="W21" s="135">
        <f t="shared" si="10"/>
        <v>0</v>
      </c>
      <c r="X21" s="136">
        <f t="shared" si="10"/>
        <v>0</v>
      </c>
    </row>
    <row r="22" spans="1:24" ht="14.4" x14ac:dyDescent="0.25">
      <c r="A22" s="44">
        <v>42217</v>
      </c>
      <c r="B22" s="190">
        <v>1404</v>
      </c>
      <c r="C22" s="131">
        <v>11040.31</v>
      </c>
      <c r="D22" s="137"/>
      <c r="E22" s="132">
        <v>11</v>
      </c>
      <c r="F22" s="133">
        <v>404.02</v>
      </c>
      <c r="G22" s="132">
        <v>5</v>
      </c>
      <c r="H22" s="133">
        <v>947.96</v>
      </c>
      <c r="I22" s="132">
        <v>0</v>
      </c>
      <c r="J22" s="133">
        <v>0</v>
      </c>
      <c r="K22" s="130">
        <f t="shared" si="7"/>
        <v>16</v>
      </c>
      <c r="L22" s="134">
        <f t="shared" si="8"/>
        <v>1351.98</v>
      </c>
      <c r="M22" s="137"/>
      <c r="N22" s="130">
        <v>1</v>
      </c>
      <c r="O22" s="131">
        <v>9899.82</v>
      </c>
      <c r="P22" s="137"/>
      <c r="Q22" s="276">
        <f t="shared" si="5"/>
        <v>1421</v>
      </c>
      <c r="R22" s="277">
        <f t="shared" si="9"/>
        <v>22292.11</v>
      </c>
      <c r="S22" s="122"/>
      <c r="T22" s="151">
        <v>1421</v>
      </c>
      <c r="U22" s="136">
        <v>22297.59</v>
      </c>
      <c r="V22" s="149"/>
      <c r="W22" s="135">
        <f t="shared" si="10"/>
        <v>0</v>
      </c>
      <c r="X22" s="136">
        <f t="shared" si="10"/>
        <v>-5.4799999999995634</v>
      </c>
    </row>
    <row r="23" spans="1:24" ht="14.4" x14ac:dyDescent="0.25">
      <c r="A23" s="44">
        <v>42248</v>
      </c>
      <c r="B23" s="190">
        <v>1334</v>
      </c>
      <c r="C23" s="131">
        <v>10613.58</v>
      </c>
      <c r="D23" s="137"/>
      <c r="E23" s="132">
        <v>3</v>
      </c>
      <c r="F23" s="133">
        <v>101.26</v>
      </c>
      <c r="G23" s="132">
        <v>6</v>
      </c>
      <c r="H23" s="133">
        <v>1584.75</v>
      </c>
      <c r="I23" s="132">
        <v>0</v>
      </c>
      <c r="J23" s="133">
        <v>0</v>
      </c>
      <c r="K23" s="130">
        <f t="shared" si="7"/>
        <v>9</v>
      </c>
      <c r="L23" s="134">
        <f t="shared" si="8"/>
        <v>1686.01</v>
      </c>
      <c r="M23" s="137"/>
      <c r="N23" s="130">
        <v>1</v>
      </c>
      <c r="O23" s="131">
        <v>5992.03</v>
      </c>
      <c r="P23" s="137"/>
      <c r="Q23" s="276">
        <f t="shared" si="5"/>
        <v>1344</v>
      </c>
      <c r="R23" s="277">
        <f t="shared" si="9"/>
        <v>18291.62</v>
      </c>
      <c r="S23" s="122"/>
      <c r="T23" s="151">
        <v>1342</v>
      </c>
      <c r="U23" s="136">
        <v>18283.07</v>
      </c>
      <c r="V23" s="149"/>
      <c r="W23" s="135">
        <f t="shared" si="10"/>
        <v>2</v>
      </c>
      <c r="X23" s="136">
        <f t="shared" si="10"/>
        <v>8.5499999999992724</v>
      </c>
    </row>
    <row r="24" spans="1:24" ht="14.4" x14ac:dyDescent="0.25">
      <c r="A24" s="44">
        <v>42278</v>
      </c>
      <c r="B24" s="190">
        <v>1250</v>
      </c>
      <c r="C24" s="131">
        <v>10008.1</v>
      </c>
      <c r="D24" s="137"/>
      <c r="E24" s="132">
        <v>12</v>
      </c>
      <c r="F24" s="133">
        <v>463.5</v>
      </c>
      <c r="G24" s="132">
        <v>8</v>
      </c>
      <c r="H24" s="133">
        <v>1377.49</v>
      </c>
      <c r="I24" s="132">
        <v>0</v>
      </c>
      <c r="J24" s="133">
        <v>0</v>
      </c>
      <c r="K24" s="130">
        <f t="shared" si="7"/>
        <v>20</v>
      </c>
      <c r="L24" s="134">
        <f t="shared" si="8"/>
        <v>1840.99</v>
      </c>
      <c r="M24" s="137"/>
      <c r="N24" s="130">
        <v>0</v>
      </c>
      <c r="O24" s="131">
        <v>0</v>
      </c>
      <c r="P24" s="137"/>
      <c r="Q24" s="276">
        <f t="shared" si="5"/>
        <v>1270</v>
      </c>
      <c r="R24" s="277">
        <f t="shared" si="9"/>
        <v>11849.09</v>
      </c>
      <c r="S24" s="122"/>
      <c r="T24" s="151">
        <v>1270</v>
      </c>
      <c r="U24" s="136">
        <v>11849.09</v>
      </c>
      <c r="V24" s="149"/>
      <c r="W24" s="135">
        <f t="shared" ref="W24:W39" si="11">SUM(Q24-T24)</f>
        <v>0</v>
      </c>
      <c r="X24" s="136">
        <f t="shared" ref="X24:X39" si="12">SUM(R24-U24)</f>
        <v>0</v>
      </c>
    </row>
    <row r="25" spans="1:24" ht="14.4" x14ac:dyDescent="0.25">
      <c r="A25" s="44">
        <v>42309</v>
      </c>
      <c r="B25" s="190">
        <v>929</v>
      </c>
      <c r="C25" s="131">
        <v>7141.33</v>
      </c>
      <c r="D25" s="137"/>
      <c r="E25" s="132">
        <v>11</v>
      </c>
      <c r="F25" s="133">
        <v>455.37</v>
      </c>
      <c r="G25" s="132">
        <v>8</v>
      </c>
      <c r="H25" s="133">
        <v>4233.07</v>
      </c>
      <c r="I25" s="132">
        <v>2</v>
      </c>
      <c r="J25" s="133">
        <v>3372.69</v>
      </c>
      <c r="K25" s="130">
        <f t="shared" si="7"/>
        <v>21</v>
      </c>
      <c r="L25" s="134">
        <f t="shared" si="8"/>
        <v>8061.1299999999992</v>
      </c>
      <c r="M25" s="137"/>
      <c r="N25" s="130">
        <v>0</v>
      </c>
      <c r="O25" s="131">
        <v>0</v>
      </c>
      <c r="P25" s="137"/>
      <c r="Q25" s="276">
        <f t="shared" si="5"/>
        <v>950</v>
      </c>
      <c r="R25" s="277">
        <f t="shared" si="9"/>
        <v>15202.46</v>
      </c>
      <c r="S25" s="122"/>
      <c r="T25" s="151">
        <v>950</v>
      </c>
      <c r="U25" s="136">
        <v>15202.46</v>
      </c>
      <c r="V25" s="149"/>
      <c r="W25" s="135">
        <f t="shared" si="11"/>
        <v>0</v>
      </c>
      <c r="X25" s="136">
        <f t="shared" si="12"/>
        <v>0</v>
      </c>
    </row>
    <row r="26" spans="1:24" ht="14.4" x14ac:dyDescent="0.25">
      <c r="A26" s="44">
        <v>42339</v>
      </c>
      <c r="B26" s="190">
        <v>1231</v>
      </c>
      <c r="C26" s="131">
        <v>9715.31</v>
      </c>
      <c r="D26" s="137"/>
      <c r="E26" s="132">
        <v>18</v>
      </c>
      <c r="F26" s="133">
        <v>691.58</v>
      </c>
      <c r="G26" s="132">
        <v>13</v>
      </c>
      <c r="H26" s="133">
        <v>4225.2700000000004</v>
      </c>
      <c r="I26" s="132">
        <v>2</v>
      </c>
      <c r="J26" s="133">
        <v>7260.2</v>
      </c>
      <c r="K26" s="130">
        <f t="shared" si="7"/>
        <v>33</v>
      </c>
      <c r="L26" s="134">
        <f t="shared" si="8"/>
        <v>12177.05</v>
      </c>
      <c r="M26" s="137"/>
      <c r="N26" s="130">
        <v>3</v>
      </c>
      <c r="O26" s="131">
        <v>13645.47</v>
      </c>
      <c r="P26" s="137"/>
      <c r="Q26" s="276">
        <f t="shared" si="5"/>
        <v>1267</v>
      </c>
      <c r="R26" s="277">
        <f t="shared" si="9"/>
        <v>35537.83</v>
      </c>
      <c r="S26" s="122"/>
      <c r="T26" s="151">
        <v>1267</v>
      </c>
      <c r="U26" s="136">
        <v>35537.83</v>
      </c>
      <c r="V26" s="149"/>
      <c r="W26" s="135">
        <f t="shared" si="11"/>
        <v>0</v>
      </c>
      <c r="X26" s="136">
        <f t="shared" si="12"/>
        <v>0</v>
      </c>
    </row>
    <row r="27" spans="1:24" s="5" customFormat="1" ht="4.2" customHeight="1" thickBot="1" x14ac:dyDescent="0.3">
      <c r="A27" s="158"/>
      <c r="B27" s="125"/>
      <c r="C27" s="126"/>
      <c r="D27" s="137"/>
      <c r="E27" s="140"/>
      <c r="F27" s="126"/>
      <c r="G27" s="140"/>
      <c r="H27" s="126"/>
      <c r="I27" s="140"/>
      <c r="J27" s="126"/>
      <c r="K27" s="140"/>
      <c r="L27" s="127"/>
      <c r="M27" s="137"/>
      <c r="N27" s="140"/>
      <c r="O27" s="126"/>
      <c r="P27" s="137"/>
      <c r="Q27" s="125"/>
      <c r="R27" s="127"/>
      <c r="S27" s="122"/>
      <c r="T27" s="153"/>
      <c r="U27" s="129"/>
      <c r="V27" s="149"/>
      <c r="W27" s="128"/>
      <c r="X27" s="129"/>
    </row>
    <row r="28" spans="1:24" s="161" customFormat="1" ht="15" thickTop="1" thickBot="1" x14ac:dyDescent="0.3">
      <c r="A28" s="169" t="s">
        <v>105</v>
      </c>
      <c r="B28" s="191">
        <f>SUM(B15:B26)</f>
        <v>12768</v>
      </c>
      <c r="C28" s="164">
        <f>SUM(C15:C26)</f>
        <v>101077.53000000001</v>
      </c>
      <c r="D28" s="103"/>
      <c r="E28" s="183">
        <f t="shared" ref="E28:L28" si="13">SUM(E15:E26)</f>
        <v>112</v>
      </c>
      <c r="F28" s="188">
        <f t="shared" si="13"/>
        <v>3671.98</v>
      </c>
      <c r="G28" s="184">
        <f t="shared" si="13"/>
        <v>83</v>
      </c>
      <c r="H28" s="188">
        <f t="shared" si="13"/>
        <v>26254.29</v>
      </c>
      <c r="I28" s="184">
        <f t="shared" si="13"/>
        <v>7</v>
      </c>
      <c r="J28" s="188">
        <f t="shared" si="13"/>
        <v>21629.63</v>
      </c>
      <c r="K28" s="163">
        <f t="shared" si="13"/>
        <v>202</v>
      </c>
      <c r="L28" s="166">
        <f t="shared" si="13"/>
        <v>51555.899999999994</v>
      </c>
      <c r="M28" s="103"/>
      <c r="N28" s="165">
        <f>SUM(N15:N26)</f>
        <v>8</v>
      </c>
      <c r="O28" s="164">
        <f>SUM(O15:O26)</f>
        <v>41683.64</v>
      </c>
      <c r="P28" s="103"/>
      <c r="Q28" s="167">
        <f>SUM(Q15:Q26)</f>
        <v>12978</v>
      </c>
      <c r="R28" s="168">
        <f>SUM(R15:R26)</f>
        <v>194317.07</v>
      </c>
      <c r="S28" s="159"/>
      <c r="T28" s="185">
        <f>SUM(T15:T26)</f>
        <v>12970</v>
      </c>
      <c r="U28" s="186">
        <f>SUM(U15:U26)</f>
        <v>194273.57</v>
      </c>
      <c r="V28" s="160"/>
      <c r="W28" s="187">
        <f>SUM(W15:W26)</f>
        <v>8</v>
      </c>
      <c r="X28" s="186">
        <f>SUM(X15:X26)</f>
        <v>43.500000000001819</v>
      </c>
    </row>
    <row r="29" spans="1:24" s="5" customFormat="1" ht="9.6" customHeight="1" thickTop="1" x14ac:dyDescent="0.25">
      <c r="A29" s="158"/>
      <c r="B29" s="125"/>
      <c r="C29" s="126"/>
      <c r="D29" s="137"/>
      <c r="E29" s="140"/>
      <c r="F29" s="126"/>
      <c r="G29" s="140"/>
      <c r="H29" s="126"/>
      <c r="I29" s="140"/>
      <c r="J29" s="126"/>
      <c r="K29" s="140"/>
      <c r="L29" s="127"/>
      <c r="M29" s="137"/>
      <c r="N29" s="140"/>
      <c r="O29" s="126"/>
      <c r="P29" s="137"/>
      <c r="Q29" s="125"/>
      <c r="R29" s="127"/>
      <c r="S29" s="122"/>
      <c r="T29" s="153"/>
      <c r="U29" s="129"/>
      <c r="V29" s="149"/>
      <c r="W29" s="128"/>
      <c r="X29" s="129"/>
    </row>
    <row r="30" spans="1:24" ht="14.4" x14ac:dyDescent="0.25">
      <c r="A30" s="44">
        <v>42370</v>
      </c>
      <c r="B30" s="190">
        <v>1270</v>
      </c>
      <c r="C30" s="131">
        <v>10259.08</v>
      </c>
      <c r="D30" s="137"/>
      <c r="E30" s="132">
        <v>8</v>
      </c>
      <c r="F30" s="133">
        <v>288.85000000000002</v>
      </c>
      <c r="G30" s="132">
        <v>4</v>
      </c>
      <c r="H30" s="133">
        <v>941.95</v>
      </c>
      <c r="I30" s="132">
        <v>0</v>
      </c>
      <c r="J30" s="133">
        <v>0</v>
      </c>
      <c r="K30" s="130">
        <f t="shared" si="7"/>
        <v>12</v>
      </c>
      <c r="L30" s="134">
        <f t="shared" si="8"/>
        <v>1230.8000000000002</v>
      </c>
      <c r="M30" s="137"/>
      <c r="N30" s="130">
        <v>2</v>
      </c>
      <c r="O30" s="131">
        <v>13808.06</v>
      </c>
      <c r="P30" s="137"/>
      <c r="Q30" s="276">
        <f t="shared" si="5"/>
        <v>1284</v>
      </c>
      <c r="R30" s="277">
        <f t="shared" si="9"/>
        <v>25297.940000000002</v>
      </c>
      <c r="S30" s="122"/>
      <c r="T30" s="151">
        <v>1283</v>
      </c>
      <c r="U30" s="136">
        <v>25292.07</v>
      </c>
      <c r="V30" s="149"/>
      <c r="W30" s="135">
        <f t="shared" si="11"/>
        <v>1</v>
      </c>
      <c r="X30" s="136">
        <f t="shared" si="12"/>
        <v>5.8700000000026193</v>
      </c>
    </row>
    <row r="31" spans="1:24" ht="14.4" x14ac:dyDescent="0.25">
      <c r="A31" s="44">
        <v>42401</v>
      </c>
      <c r="B31" s="190">
        <v>1386</v>
      </c>
      <c r="C31" s="131">
        <v>11099.96</v>
      </c>
      <c r="D31" s="137"/>
      <c r="E31" s="132">
        <v>17</v>
      </c>
      <c r="F31" s="133">
        <v>370.21</v>
      </c>
      <c r="G31" s="132">
        <v>8</v>
      </c>
      <c r="H31" s="133">
        <v>2331.6999999999998</v>
      </c>
      <c r="I31" s="132">
        <v>0</v>
      </c>
      <c r="J31" s="133">
        <v>0</v>
      </c>
      <c r="K31" s="130">
        <f t="shared" si="7"/>
        <v>25</v>
      </c>
      <c r="L31" s="134">
        <f t="shared" si="8"/>
        <v>2701.91</v>
      </c>
      <c r="M31" s="137"/>
      <c r="N31" s="130">
        <v>2</v>
      </c>
      <c r="O31" s="131">
        <v>12322.74</v>
      </c>
      <c r="P31" s="137"/>
      <c r="Q31" s="276">
        <f t="shared" si="5"/>
        <v>1413</v>
      </c>
      <c r="R31" s="277">
        <f t="shared" si="9"/>
        <v>26124.61</v>
      </c>
      <c r="S31" s="122"/>
      <c r="T31" s="151">
        <v>1413</v>
      </c>
      <c r="U31" s="136">
        <v>26124.61</v>
      </c>
      <c r="V31" s="149"/>
      <c r="W31" s="135">
        <f t="shared" si="11"/>
        <v>0</v>
      </c>
      <c r="X31" s="136">
        <f t="shared" si="12"/>
        <v>0</v>
      </c>
    </row>
    <row r="32" spans="1:24" ht="14.4" x14ac:dyDescent="0.25">
      <c r="A32" s="44">
        <v>42430</v>
      </c>
      <c r="B32" s="190">
        <v>1783</v>
      </c>
      <c r="C32" s="131">
        <v>14552.94</v>
      </c>
      <c r="D32" s="137"/>
      <c r="E32" s="132">
        <v>18</v>
      </c>
      <c r="F32" s="133">
        <v>443.24</v>
      </c>
      <c r="G32" s="132">
        <v>9</v>
      </c>
      <c r="H32" s="133">
        <v>3637.43</v>
      </c>
      <c r="I32" s="132">
        <v>2</v>
      </c>
      <c r="J32" s="133">
        <v>3738.92</v>
      </c>
      <c r="K32" s="130">
        <f t="shared" si="7"/>
        <v>29</v>
      </c>
      <c r="L32" s="134">
        <f t="shared" si="8"/>
        <v>7819.59</v>
      </c>
      <c r="M32" s="137"/>
      <c r="N32" s="130">
        <v>2</v>
      </c>
      <c r="O32" s="131">
        <v>18727.509999999998</v>
      </c>
      <c r="P32" s="137"/>
      <c r="Q32" s="276">
        <f t="shared" si="5"/>
        <v>1814</v>
      </c>
      <c r="R32" s="277">
        <f t="shared" si="9"/>
        <v>41100.039999999994</v>
      </c>
      <c r="S32" s="122"/>
      <c r="T32" s="151">
        <v>1816</v>
      </c>
      <c r="U32" s="136">
        <v>41117.89</v>
      </c>
      <c r="V32" s="149"/>
      <c r="W32" s="135">
        <f t="shared" si="11"/>
        <v>-2</v>
      </c>
      <c r="X32" s="136">
        <f t="shared" si="12"/>
        <v>-17.850000000005821</v>
      </c>
    </row>
    <row r="33" spans="1:24" ht="14.4" x14ac:dyDescent="0.25">
      <c r="A33" s="44">
        <v>42461</v>
      </c>
      <c r="B33" s="190">
        <v>1383</v>
      </c>
      <c r="C33" s="131">
        <v>11563.27</v>
      </c>
      <c r="D33" s="137"/>
      <c r="E33" s="132">
        <v>10</v>
      </c>
      <c r="F33" s="133">
        <v>280.67</v>
      </c>
      <c r="G33" s="132">
        <v>7</v>
      </c>
      <c r="H33" s="133">
        <v>2016.14</v>
      </c>
      <c r="I33" s="132">
        <v>1</v>
      </c>
      <c r="J33" s="133">
        <v>2673.6</v>
      </c>
      <c r="K33" s="130">
        <f t="shared" si="7"/>
        <v>18</v>
      </c>
      <c r="L33" s="134">
        <f t="shared" si="8"/>
        <v>4970.41</v>
      </c>
      <c r="M33" s="137"/>
      <c r="N33" s="130">
        <v>2</v>
      </c>
      <c r="O33" s="131">
        <v>19453.59</v>
      </c>
      <c r="P33" s="137"/>
      <c r="Q33" s="276">
        <f t="shared" si="5"/>
        <v>1403</v>
      </c>
      <c r="R33" s="277">
        <f t="shared" si="9"/>
        <v>35987.270000000004</v>
      </c>
      <c r="S33" s="122"/>
      <c r="T33" s="151">
        <v>1400</v>
      </c>
      <c r="U33" s="136">
        <v>35962.509999999995</v>
      </c>
      <c r="V33" s="149"/>
      <c r="W33" s="135">
        <f t="shared" si="11"/>
        <v>3</v>
      </c>
      <c r="X33" s="136">
        <f t="shared" si="12"/>
        <v>24.760000000009313</v>
      </c>
    </row>
    <row r="34" spans="1:24" ht="14.4" x14ac:dyDescent="0.25">
      <c r="A34" s="44">
        <v>42491</v>
      </c>
      <c r="B34" s="190">
        <v>2031</v>
      </c>
      <c r="C34" s="131">
        <v>16360.22</v>
      </c>
      <c r="D34" s="137"/>
      <c r="E34" s="132">
        <v>18</v>
      </c>
      <c r="F34" s="133">
        <v>461.11</v>
      </c>
      <c r="G34" s="132">
        <v>9</v>
      </c>
      <c r="H34" s="133">
        <v>2873.43</v>
      </c>
      <c r="I34" s="132">
        <v>0</v>
      </c>
      <c r="J34" s="133">
        <v>0</v>
      </c>
      <c r="K34" s="130">
        <f t="shared" si="7"/>
        <v>27</v>
      </c>
      <c r="L34" s="134">
        <f t="shared" si="8"/>
        <v>3334.54</v>
      </c>
      <c r="M34" s="137"/>
      <c r="N34" s="130">
        <v>5</v>
      </c>
      <c r="O34" s="131">
        <v>23957.69</v>
      </c>
      <c r="P34" s="137"/>
      <c r="Q34" s="276">
        <f t="shared" si="5"/>
        <v>2063</v>
      </c>
      <c r="R34" s="277">
        <f t="shared" si="9"/>
        <v>43652.45</v>
      </c>
      <c r="S34" s="122"/>
      <c r="T34" s="151">
        <v>2060</v>
      </c>
      <c r="U34" s="136">
        <v>43629.57</v>
      </c>
      <c r="V34" s="149"/>
      <c r="W34" s="135">
        <f t="shared" si="11"/>
        <v>3</v>
      </c>
      <c r="X34" s="136">
        <f t="shared" si="12"/>
        <v>22.879999999997381</v>
      </c>
    </row>
    <row r="35" spans="1:24" ht="14.4" x14ac:dyDescent="0.25">
      <c r="A35" s="44">
        <v>42522</v>
      </c>
      <c r="B35" s="190">
        <v>2320</v>
      </c>
      <c r="C35" s="131">
        <v>19016.7</v>
      </c>
      <c r="D35" s="137"/>
      <c r="E35" s="132">
        <v>15</v>
      </c>
      <c r="F35" s="133">
        <v>355.02</v>
      </c>
      <c r="G35" s="132">
        <v>10</v>
      </c>
      <c r="H35" s="133">
        <v>3540.49</v>
      </c>
      <c r="I35" s="132">
        <v>0</v>
      </c>
      <c r="J35" s="133">
        <v>0</v>
      </c>
      <c r="K35" s="130">
        <f t="shared" si="7"/>
        <v>25</v>
      </c>
      <c r="L35" s="134">
        <f t="shared" si="8"/>
        <v>3895.5099999999998</v>
      </c>
      <c r="M35" s="137"/>
      <c r="N35" s="130">
        <v>1</v>
      </c>
      <c r="O35" s="131">
        <v>5992.03</v>
      </c>
      <c r="P35" s="137"/>
      <c r="Q35" s="276">
        <f t="shared" si="5"/>
        <v>2346</v>
      </c>
      <c r="R35" s="277">
        <f t="shared" si="9"/>
        <v>28904.239999999998</v>
      </c>
      <c r="S35" s="122"/>
      <c r="T35" s="151">
        <v>2342</v>
      </c>
      <c r="U35" s="136">
        <v>28880.319999999996</v>
      </c>
      <c r="V35" s="149"/>
      <c r="W35" s="135">
        <f t="shared" si="11"/>
        <v>4</v>
      </c>
      <c r="X35" s="136">
        <f t="shared" si="12"/>
        <v>23.920000000001892</v>
      </c>
    </row>
    <row r="36" spans="1:24" ht="14.4" x14ac:dyDescent="0.25">
      <c r="A36" s="44">
        <v>42552</v>
      </c>
      <c r="B36" s="190">
        <v>1792</v>
      </c>
      <c r="C36" s="131">
        <v>14912.39</v>
      </c>
      <c r="D36" s="137"/>
      <c r="E36" s="132">
        <v>24</v>
      </c>
      <c r="F36" s="133">
        <v>904.24</v>
      </c>
      <c r="G36" s="132">
        <v>6</v>
      </c>
      <c r="H36" s="133">
        <v>2395.6999999999998</v>
      </c>
      <c r="I36" s="132">
        <v>3</v>
      </c>
      <c r="J36" s="133">
        <v>4537.07</v>
      </c>
      <c r="K36" s="130">
        <f t="shared" si="7"/>
        <v>33</v>
      </c>
      <c r="L36" s="134">
        <f t="shared" si="8"/>
        <v>7837.0099999999993</v>
      </c>
      <c r="M36" s="137"/>
      <c r="N36" s="130">
        <v>0</v>
      </c>
      <c r="O36" s="131">
        <v>0</v>
      </c>
      <c r="P36" s="137"/>
      <c r="Q36" s="276">
        <f t="shared" si="5"/>
        <v>1825</v>
      </c>
      <c r="R36" s="277">
        <f t="shared" si="9"/>
        <v>22749.399999999998</v>
      </c>
      <c r="S36" s="122"/>
      <c r="T36" s="151">
        <v>1822</v>
      </c>
      <c r="U36" s="136">
        <v>22719.759999999998</v>
      </c>
      <c r="V36" s="149"/>
      <c r="W36" s="135">
        <f t="shared" si="11"/>
        <v>3</v>
      </c>
      <c r="X36" s="136">
        <f t="shared" si="12"/>
        <v>29.639999999999418</v>
      </c>
    </row>
    <row r="37" spans="1:24" ht="14.4" x14ac:dyDescent="0.25">
      <c r="A37" s="44">
        <v>42583</v>
      </c>
      <c r="B37" s="190">
        <v>2359</v>
      </c>
      <c r="C37" s="131">
        <v>19539.27</v>
      </c>
      <c r="D37" s="137"/>
      <c r="E37" s="132">
        <v>20</v>
      </c>
      <c r="F37" s="133">
        <v>568</v>
      </c>
      <c r="G37" s="132">
        <v>11</v>
      </c>
      <c r="H37" s="133">
        <v>2592.44</v>
      </c>
      <c r="I37" s="132">
        <v>0</v>
      </c>
      <c r="J37" s="133">
        <v>0</v>
      </c>
      <c r="K37" s="130">
        <f t="shared" si="7"/>
        <v>31</v>
      </c>
      <c r="L37" s="134">
        <f t="shared" si="8"/>
        <v>3160.44</v>
      </c>
      <c r="M37" s="137"/>
      <c r="N37" s="130">
        <v>0</v>
      </c>
      <c r="O37" s="131">
        <v>0</v>
      </c>
      <c r="P37" s="137"/>
      <c r="Q37" s="276">
        <f t="shared" si="5"/>
        <v>2390</v>
      </c>
      <c r="R37" s="277">
        <f t="shared" si="9"/>
        <v>22699.71</v>
      </c>
      <c r="S37" s="122"/>
      <c r="T37" s="151">
        <v>2385</v>
      </c>
      <c r="U37" s="136">
        <v>22647.829999999998</v>
      </c>
      <c r="V37" s="149"/>
      <c r="W37" s="135">
        <f t="shared" si="11"/>
        <v>5</v>
      </c>
      <c r="X37" s="136">
        <f t="shared" si="12"/>
        <v>51.880000000001019</v>
      </c>
    </row>
    <row r="38" spans="1:24" ht="14.4" x14ac:dyDescent="0.25">
      <c r="A38" s="44">
        <v>42614</v>
      </c>
      <c r="B38" s="190">
        <v>1820</v>
      </c>
      <c r="C38" s="131">
        <v>15462.86</v>
      </c>
      <c r="D38" s="137"/>
      <c r="E38" s="132">
        <v>20</v>
      </c>
      <c r="F38" s="133">
        <v>679.34</v>
      </c>
      <c r="G38" s="132">
        <v>12</v>
      </c>
      <c r="H38" s="133">
        <v>3195.31</v>
      </c>
      <c r="I38" s="132">
        <v>1</v>
      </c>
      <c r="J38" s="133">
        <v>3972.96</v>
      </c>
      <c r="K38" s="130">
        <f>SUM(E38+G38+I38)</f>
        <v>33</v>
      </c>
      <c r="L38" s="134">
        <f t="shared" si="8"/>
        <v>7847.6100000000006</v>
      </c>
      <c r="M38" s="137"/>
      <c r="N38" s="130">
        <v>2</v>
      </c>
      <c r="O38" s="131">
        <v>3896.7</v>
      </c>
      <c r="P38" s="137"/>
      <c r="Q38" s="276">
        <f t="shared" si="5"/>
        <v>1855</v>
      </c>
      <c r="R38" s="277">
        <f t="shared" si="9"/>
        <v>27207.170000000002</v>
      </c>
      <c r="S38" s="122"/>
      <c r="T38" s="151">
        <v>1852</v>
      </c>
      <c r="U38" s="136">
        <v>27184.81</v>
      </c>
      <c r="V38" s="149"/>
      <c r="W38" s="135">
        <f t="shared" si="11"/>
        <v>3</v>
      </c>
      <c r="X38" s="136">
        <f t="shared" si="12"/>
        <v>22.360000000000582</v>
      </c>
    </row>
    <row r="39" spans="1:24" ht="14.4" x14ac:dyDescent="0.25">
      <c r="A39" s="44">
        <v>42644</v>
      </c>
      <c r="B39" s="190">
        <v>1715</v>
      </c>
      <c r="C39" s="131">
        <v>14057.71</v>
      </c>
      <c r="D39" s="137"/>
      <c r="E39" s="132">
        <v>28</v>
      </c>
      <c r="F39" s="133">
        <v>807.5</v>
      </c>
      <c r="G39" s="132">
        <v>8</v>
      </c>
      <c r="H39" s="133">
        <v>3068.61</v>
      </c>
      <c r="I39" s="132">
        <v>4</v>
      </c>
      <c r="J39" s="133">
        <v>14381.37</v>
      </c>
      <c r="K39" s="130">
        <f>SUM(E39+G39+I39)</f>
        <v>40</v>
      </c>
      <c r="L39" s="134">
        <f>SUM(F39+H39+J39)</f>
        <v>18257.48</v>
      </c>
      <c r="M39" s="137"/>
      <c r="N39" s="130">
        <v>3</v>
      </c>
      <c r="O39" s="131">
        <v>23799.69</v>
      </c>
      <c r="P39" s="137"/>
      <c r="Q39" s="276">
        <f t="shared" ref="Q39:R41" si="14">SUM(B39+K39+N39)</f>
        <v>1758</v>
      </c>
      <c r="R39" s="277">
        <f t="shared" si="14"/>
        <v>56114.879999999997</v>
      </c>
      <c r="S39" s="122"/>
      <c r="T39" s="151">
        <v>1755</v>
      </c>
      <c r="U39" s="136">
        <v>56090.86</v>
      </c>
      <c r="V39" s="149"/>
      <c r="W39" s="135">
        <f t="shared" si="11"/>
        <v>3</v>
      </c>
      <c r="X39" s="136">
        <f t="shared" si="12"/>
        <v>24.019999999996799</v>
      </c>
    </row>
    <row r="40" spans="1:24" ht="14.4" x14ac:dyDescent="0.25">
      <c r="A40" s="44">
        <v>42675</v>
      </c>
      <c r="B40" s="190">
        <v>1655</v>
      </c>
      <c r="C40" s="131">
        <v>13806.2</v>
      </c>
      <c r="D40" s="123"/>
      <c r="E40" s="132">
        <v>15</v>
      </c>
      <c r="F40" s="133">
        <v>501.16</v>
      </c>
      <c r="G40" s="132">
        <v>16</v>
      </c>
      <c r="H40" s="133">
        <v>8158.73</v>
      </c>
      <c r="I40" s="132">
        <v>5</v>
      </c>
      <c r="J40" s="133">
        <v>9955.48</v>
      </c>
      <c r="K40" s="130">
        <f>SUM(E40+G40+I40)</f>
        <v>36</v>
      </c>
      <c r="L40" s="134">
        <f>SUM(F40+H40+J40)</f>
        <v>18615.37</v>
      </c>
      <c r="M40" s="123"/>
      <c r="N40" s="130">
        <v>0</v>
      </c>
      <c r="O40" s="131">
        <v>0</v>
      </c>
      <c r="P40" s="123"/>
      <c r="Q40" s="276">
        <f t="shared" si="14"/>
        <v>1691</v>
      </c>
      <c r="R40" s="277">
        <f t="shared" si="14"/>
        <v>32421.57</v>
      </c>
      <c r="S40" s="124"/>
      <c r="T40" s="150">
        <v>1684</v>
      </c>
      <c r="U40" s="150">
        <v>32370.28</v>
      </c>
      <c r="V40" s="149"/>
      <c r="W40" s="135">
        <f>SUM(Q40-T40)</f>
        <v>7</v>
      </c>
      <c r="X40" s="136">
        <f>SUM(R40-U40)</f>
        <v>51.290000000000873</v>
      </c>
    </row>
    <row r="41" spans="1:24" ht="14.4" x14ac:dyDescent="0.25">
      <c r="A41" s="44">
        <v>42705</v>
      </c>
      <c r="B41" s="190">
        <v>2034</v>
      </c>
      <c r="C41" s="131">
        <v>17011.82</v>
      </c>
      <c r="D41" s="123"/>
      <c r="E41" s="132">
        <v>18</v>
      </c>
      <c r="F41" s="133">
        <v>607.27</v>
      </c>
      <c r="G41" s="132">
        <v>21</v>
      </c>
      <c r="H41" s="133">
        <v>7216.82</v>
      </c>
      <c r="I41" s="132">
        <v>2</v>
      </c>
      <c r="J41" s="133">
        <v>3220.29</v>
      </c>
      <c r="K41" s="130">
        <f>SUM(E41+G41+I41)</f>
        <v>41</v>
      </c>
      <c r="L41" s="134">
        <f>SUM(F41+H41+J41)</f>
        <v>11044.380000000001</v>
      </c>
      <c r="M41" s="123"/>
      <c r="N41" s="130">
        <v>3</v>
      </c>
      <c r="O41" s="131">
        <v>14264.1</v>
      </c>
      <c r="P41" s="123"/>
      <c r="Q41" s="276">
        <f t="shared" si="14"/>
        <v>2078</v>
      </c>
      <c r="R41" s="277">
        <f t="shared" si="14"/>
        <v>42320.3</v>
      </c>
      <c r="S41" s="124"/>
      <c r="T41" s="150">
        <v>2069</v>
      </c>
      <c r="U41" s="150">
        <v>42243.86</v>
      </c>
      <c r="V41" s="149"/>
      <c r="W41" s="135">
        <f>SUM(Q41-T41)</f>
        <v>9</v>
      </c>
      <c r="X41" s="136">
        <f>SUM(R41-U41)</f>
        <v>76.440000000002328</v>
      </c>
    </row>
    <row r="42" spans="1:24" s="5" customFormat="1" ht="4.2" customHeight="1" thickBot="1" x14ac:dyDescent="0.3">
      <c r="A42" s="158"/>
      <c r="B42" s="125"/>
      <c r="C42" s="126"/>
      <c r="D42" s="137"/>
      <c r="E42" s="140"/>
      <c r="F42" s="126"/>
      <c r="G42" s="140"/>
      <c r="H42" s="126"/>
      <c r="I42" s="140"/>
      <c r="J42" s="126"/>
      <c r="K42" s="140"/>
      <c r="L42" s="127"/>
      <c r="M42" s="137"/>
      <c r="N42" s="140"/>
      <c r="O42" s="126"/>
      <c r="P42" s="137"/>
      <c r="Q42" s="125"/>
      <c r="R42" s="127"/>
      <c r="S42" s="122"/>
      <c r="T42" s="153"/>
      <c r="U42" s="129"/>
      <c r="V42" s="149"/>
      <c r="W42" s="128"/>
      <c r="X42" s="129"/>
    </row>
    <row r="43" spans="1:24" s="161" customFormat="1" ht="15" thickTop="1" thickBot="1" x14ac:dyDescent="0.3">
      <c r="A43" s="169" t="s">
        <v>106</v>
      </c>
      <c r="B43" s="191">
        <f>SUM(B30:B41)</f>
        <v>21548</v>
      </c>
      <c r="C43" s="164">
        <f>SUM(C30:C41)</f>
        <v>177642.42</v>
      </c>
      <c r="D43" s="103"/>
      <c r="E43" s="183">
        <f t="shared" ref="E43:L43" si="15">SUM(E30:E41)</f>
        <v>211</v>
      </c>
      <c r="F43" s="188">
        <f t="shared" si="15"/>
        <v>6266.6100000000006</v>
      </c>
      <c r="G43" s="184">
        <f t="shared" si="15"/>
        <v>121</v>
      </c>
      <c r="H43" s="188">
        <f t="shared" si="15"/>
        <v>41968.75</v>
      </c>
      <c r="I43" s="184">
        <f t="shared" si="15"/>
        <v>18</v>
      </c>
      <c r="J43" s="188">
        <f t="shared" si="15"/>
        <v>42479.689999999995</v>
      </c>
      <c r="K43" s="163">
        <f t="shared" si="15"/>
        <v>350</v>
      </c>
      <c r="L43" s="166">
        <f t="shared" si="15"/>
        <v>90715.05</v>
      </c>
      <c r="M43" s="103"/>
      <c r="N43" s="165">
        <f>SUM(N30:N41)</f>
        <v>22</v>
      </c>
      <c r="O43" s="164">
        <f>SUM(O30:O41)</f>
        <v>136222.10999999999</v>
      </c>
      <c r="P43" s="103"/>
      <c r="Q43" s="167">
        <f>SUM(Q30:Q41)</f>
        <v>21920</v>
      </c>
      <c r="R43" s="168">
        <f>SUM(R30:R41)</f>
        <v>404579.57999999996</v>
      </c>
      <c r="S43" s="159"/>
      <c r="T43" s="185">
        <f>SUM(T30:T41)</f>
        <v>21881</v>
      </c>
      <c r="U43" s="186">
        <f>SUM(U30:U41)</f>
        <v>404264.37</v>
      </c>
      <c r="V43" s="160"/>
      <c r="W43" s="187">
        <f>SUM(W30:W41)</f>
        <v>39</v>
      </c>
      <c r="X43" s="186">
        <f>SUM(X30:X41)</f>
        <v>315.2100000000064</v>
      </c>
    </row>
    <row r="44" spans="1:24" s="5" customFormat="1" ht="9.6" customHeight="1" thickTop="1" x14ac:dyDescent="0.25">
      <c r="A44" s="158"/>
      <c r="B44" s="125"/>
      <c r="C44" s="126"/>
      <c r="D44" s="137"/>
      <c r="E44" s="140"/>
      <c r="F44" s="126"/>
      <c r="G44" s="140"/>
      <c r="H44" s="126"/>
      <c r="I44" s="140"/>
      <c r="J44" s="126"/>
      <c r="K44" s="140"/>
      <c r="L44" s="127"/>
      <c r="M44" s="137"/>
      <c r="N44" s="140"/>
      <c r="O44" s="126"/>
      <c r="P44" s="137"/>
      <c r="Q44" s="125"/>
      <c r="R44" s="127"/>
      <c r="S44" s="122"/>
      <c r="T44" s="153"/>
      <c r="U44" s="129"/>
      <c r="V44" s="149"/>
      <c r="W44" s="128"/>
      <c r="X44" s="129"/>
    </row>
    <row r="45" spans="1:24" ht="14.4" x14ac:dyDescent="0.25">
      <c r="A45" s="44">
        <v>42736</v>
      </c>
      <c r="B45" s="190">
        <v>1971</v>
      </c>
      <c r="C45" s="131">
        <v>16373.45</v>
      </c>
      <c r="D45" s="123"/>
      <c r="E45" s="132">
        <v>49</v>
      </c>
      <c r="F45" s="133">
        <v>1648.97</v>
      </c>
      <c r="G45" s="132">
        <v>16</v>
      </c>
      <c r="H45" s="133">
        <v>7457.86</v>
      </c>
      <c r="I45" s="132">
        <v>0</v>
      </c>
      <c r="J45" s="133">
        <v>0</v>
      </c>
      <c r="K45" s="130">
        <f t="shared" ref="K45:L45" si="16">SUM(E45+G45+I45)</f>
        <v>65</v>
      </c>
      <c r="L45" s="134">
        <f t="shared" si="16"/>
        <v>9106.83</v>
      </c>
      <c r="M45" s="123"/>
      <c r="N45" s="130">
        <v>1</v>
      </c>
      <c r="O45" s="131">
        <v>7746.05</v>
      </c>
      <c r="P45" s="123"/>
      <c r="Q45" s="276">
        <f t="shared" ref="Q45:R49" si="17">SUM(B45+K45+N45)</f>
        <v>2037</v>
      </c>
      <c r="R45" s="276">
        <f t="shared" si="17"/>
        <v>33226.33</v>
      </c>
      <c r="S45" s="124"/>
      <c r="T45" s="162">
        <v>2029</v>
      </c>
      <c r="U45" s="162">
        <v>33151.19</v>
      </c>
      <c r="V45" s="149"/>
      <c r="W45" s="135">
        <f t="shared" ref="W45:X49" si="18">SUM(Q45-T45)</f>
        <v>8</v>
      </c>
      <c r="X45" s="135">
        <f t="shared" si="18"/>
        <v>75.139999999999418</v>
      </c>
    </row>
    <row r="46" spans="1:24" ht="14.4" x14ac:dyDescent="0.25">
      <c r="A46" s="105">
        <v>42767</v>
      </c>
      <c r="B46" s="190">
        <v>1905</v>
      </c>
      <c r="C46" s="131">
        <v>16269.05</v>
      </c>
      <c r="D46" s="123"/>
      <c r="E46" s="132">
        <v>13</v>
      </c>
      <c r="F46" s="133">
        <v>443.59</v>
      </c>
      <c r="G46" s="132">
        <v>16</v>
      </c>
      <c r="H46" s="133">
        <v>5532.4</v>
      </c>
      <c r="I46" s="132">
        <v>0</v>
      </c>
      <c r="J46" s="133">
        <v>0</v>
      </c>
      <c r="K46" s="130">
        <f t="shared" ref="K46:K52" si="19">SUM(E46+G46+I46)</f>
        <v>29</v>
      </c>
      <c r="L46" s="134">
        <f t="shared" ref="L46:L52" si="20">SUM(F46+H46+J46)</f>
        <v>5975.99</v>
      </c>
      <c r="M46" s="155"/>
      <c r="N46" s="130">
        <v>0</v>
      </c>
      <c r="O46" s="131">
        <v>0</v>
      </c>
      <c r="P46" s="123"/>
      <c r="Q46" s="276">
        <f t="shared" si="17"/>
        <v>1934</v>
      </c>
      <c r="R46" s="276">
        <f t="shared" si="17"/>
        <v>22245.040000000001</v>
      </c>
      <c r="S46" s="124"/>
      <c r="T46" s="152">
        <v>1924</v>
      </c>
      <c r="U46" s="152">
        <v>22177.93</v>
      </c>
      <c r="V46" s="149"/>
      <c r="W46" s="135">
        <f t="shared" si="18"/>
        <v>10</v>
      </c>
      <c r="X46" s="135">
        <f t="shared" si="18"/>
        <v>67.110000000000582</v>
      </c>
    </row>
    <row r="47" spans="1:24" ht="14.4" x14ac:dyDescent="0.25">
      <c r="A47" s="44">
        <v>42795</v>
      </c>
      <c r="B47" s="190">
        <v>1607</v>
      </c>
      <c r="C47" s="131">
        <v>14114.99</v>
      </c>
      <c r="D47" s="123"/>
      <c r="E47" s="132">
        <v>30</v>
      </c>
      <c r="F47" s="133">
        <v>644.75</v>
      </c>
      <c r="G47" s="132">
        <v>15</v>
      </c>
      <c r="H47" s="133">
        <v>4826.17</v>
      </c>
      <c r="I47" s="132">
        <v>2</v>
      </c>
      <c r="J47" s="133">
        <v>5702.92</v>
      </c>
      <c r="K47" s="130">
        <f t="shared" si="19"/>
        <v>47</v>
      </c>
      <c r="L47" s="134">
        <f t="shared" si="20"/>
        <v>11173.84</v>
      </c>
      <c r="M47" s="123"/>
      <c r="N47" s="130">
        <v>1</v>
      </c>
      <c r="O47" s="131">
        <v>9997.99</v>
      </c>
      <c r="P47" s="123"/>
      <c r="Q47" s="276">
        <f t="shared" si="17"/>
        <v>1655</v>
      </c>
      <c r="R47" s="276">
        <f t="shared" si="17"/>
        <v>35286.82</v>
      </c>
      <c r="S47" s="124"/>
      <c r="T47" s="162">
        <v>1648</v>
      </c>
      <c r="U47" s="162">
        <v>35228.14</v>
      </c>
      <c r="V47" s="149"/>
      <c r="W47" s="135">
        <f t="shared" si="18"/>
        <v>7</v>
      </c>
      <c r="X47" s="135">
        <f t="shared" si="18"/>
        <v>58.680000000000291</v>
      </c>
    </row>
    <row r="48" spans="1:24" ht="14.4" x14ac:dyDescent="0.25">
      <c r="A48" s="44">
        <v>42826</v>
      </c>
      <c r="B48" s="190">
        <v>1138</v>
      </c>
      <c r="C48" s="131">
        <v>9702.77</v>
      </c>
      <c r="D48" s="123"/>
      <c r="E48" s="132">
        <v>9</v>
      </c>
      <c r="F48" s="133">
        <v>403.17</v>
      </c>
      <c r="G48" s="132">
        <v>15</v>
      </c>
      <c r="H48" s="133">
        <v>5884.98</v>
      </c>
      <c r="I48" s="132">
        <v>0</v>
      </c>
      <c r="J48" s="133">
        <v>0</v>
      </c>
      <c r="K48" s="130">
        <f t="shared" si="19"/>
        <v>24</v>
      </c>
      <c r="L48" s="134">
        <f t="shared" si="20"/>
        <v>6288.15</v>
      </c>
      <c r="M48" s="123"/>
      <c r="N48" s="130">
        <v>0</v>
      </c>
      <c r="O48" s="131">
        <v>0</v>
      </c>
      <c r="P48" s="123"/>
      <c r="Q48" s="276">
        <f t="shared" si="17"/>
        <v>1162</v>
      </c>
      <c r="R48" s="276">
        <f t="shared" si="17"/>
        <v>15990.92</v>
      </c>
      <c r="S48" s="124"/>
      <c r="T48" s="162">
        <v>1153</v>
      </c>
      <c r="U48" s="162">
        <v>15927.609999999999</v>
      </c>
      <c r="V48" s="149"/>
      <c r="W48" s="135">
        <f t="shared" si="18"/>
        <v>9</v>
      </c>
      <c r="X48" s="135">
        <f t="shared" si="18"/>
        <v>63.31000000000131</v>
      </c>
    </row>
    <row r="49" spans="1:24" ht="14.4" x14ac:dyDescent="0.25">
      <c r="A49" s="44">
        <v>42856</v>
      </c>
      <c r="B49" s="192">
        <v>1416</v>
      </c>
      <c r="C49" s="131">
        <v>12342.844999999999</v>
      </c>
      <c r="D49" s="123"/>
      <c r="E49" s="132">
        <v>18</v>
      </c>
      <c r="F49" s="133">
        <v>809.65</v>
      </c>
      <c r="G49" s="132">
        <v>7</v>
      </c>
      <c r="H49" s="133">
        <v>1781.04</v>
      </c>
      <c r="I49" s="132">
        <v>1</v>
      </c>
      <c r="J49" s="133">
        <v>1450</v>
      </c>
      <c r="K49" s="130">
        <f t="shared" si="19"/>
        <v>26</v>
      </c>
      <c r="L49" s="134">
        <f t="shared" si="20"/>
        <v>4040.69</v>
      </c>
      <c r="M49" s="123"/>
      <c r="N49" s="130">
        <v>1</v>
      </c>
      <c r="O49" s="131">
        <v>2496</v>
      </c>
      <c r="P49" s="123"/>
      <c r="Q49" s="276">
        <f t="shared" si="17"/>
        <v>1443</v>
      </c>
      <c r="R49" s="276">
        <f t="shared" si="17"/>
        <v>18879.535</v>
      </c>
      <c r="S49" s="124"/>
      <c r="T49" s="162">
        <v>1429</v>
      </c>
      <c r="U49" s="162">
        <v>18547.154999999999</v>
      </c>
      <c r="V49" s="149"/>
      <c r="W49" s="135">
        <f t="shared" si="18"/>
        <v>14</v>
      </c>
      <c r="X49" s="135">
        <f t="shared" si="18"/>
        <v>332.38000000000102</v>
      </c>
    </row>
    <row r="50" spans="1:24" ht="14.4" x14ac:dyDescent="0.25">
      <c r="A50" s="44">
        <v>42887</v>
      </c>
      <c r="B50" s="192">
        <v>1487</v>
      </c>
      <c r="C50" s="131">
        <v>12504.07</v>
      </c>
      <c r="D50" s="123"/>
      <c r="E50" s="132">
        <v>10</v>
      </c>
      <c r="F50" s="133">
        <v>399.89</v>
      </c>
      <c r="G50" s="132">
        <v>11</v>
      </c>
      <c r="H50" s="133">
        <v>3684.56</v>
      </c>
      <c r="I50" s="132">
        <v>1</v>
      </c>
      <c r="J50" s="133">
        <v>1035.45</v>
      </c>
      <c r="K50" s="130">
        <f t="shared" si="19"/>
        <v>22</v>
      </c>
      <c r="L50" s="134">
        <f t="shared" si="20"/>
        <v>5119.8999999999996</v>
      </c>
      <c r="M50" s="123"/>
      <c r="N50" s="130">
        <v>3</v>
      </c>
      <c r="O50" s="131">
        <v>36512.93</v>
      </c>
      <c r="P50" s="123"/>
      <c r="Q50" s="276">
        <f t="shared" ref="Q50" si="21">SUM(B50+K50+N50)</f>
        <v>1512</v>
      </c>
      <c r="R50" s="276">
        <f t="shared" ref="R50" si="22">SUM(C50+L50+O50)</f>
        <v>54136.9</v>
      </c>
      <c r="S50" s="124"/>
      <c r="T50" s="162">
        <v>1496</v>
      </c>
      <c r="U50" s="162">
        <v>53994.3</v>
      </c>
      <c r="V50" s="149"/>
      <c r="W50" s="135">
        <f t="shared" ref="W50" si="23">SUM(Q50-T50)</f>
        <v>16</v>
      </c>
      <c r="X50" s="135">
        <f t="shared" ref="X50" si="24">SUM(R50-U50)</f>
        <v>142.59999999999854</v>
      </c>
    </row>
    <row r="51" spans="1:24" ht="14.4" x14ac:dyDescent="0.25">
      <c r="A51" s="44">
        <v>42933</v>
      </c>
      <c r="B51" s="192">
        <v>1322</v>
      </c>
      <c r="C51" s="131">
        <v>11339.51</v>
      </c>
      <c r="D51" s="123"/>
      <c r="E51" s="132">
        <v>12</v>
      </c>
      <c r="F51" s="133">
        <v>305.41000000000003</v>
      </c>
      <c r="G51" s="132">
        <v>3</v>
      </c>
      <c r="H51" s="133">
        <v>602.02</v>
      </c>
      <c r="I51" s="132">
        <v>0</v>
      </c>
      <c r="J51" s="133">
        <v>0</v>
      </c>
      <c r="K51" s="130">
        <f t="shared" si="19"/>
        <v>15</v>
      </c>
      <c r="L51" s="134">
        <f t="shared" si="20"/>
        <v>907.43000000000006</v>
      </c>
      <c r="M51" s="123"/>
      <c r="N51" s="130">
        <v>0</v>
      </c>
      <c r="O51" s="131">
        <v>0</v>
      </c>
      <c r="P51" s="123"/>
      <c r="Q51" s="276">
        <f t="shared" ref="Q51" si="25">SUM(B51+K51+N51)</f>
        <v>1337</v>
      </c>
      <c r="R51" s="276">
        <f t="shared" ref="R51" si="26">SUM(C51+L51+O51)</f>
        <v>12246.94</v>
      </c>
      <c r="S51" s="124"/>
      <c r="T51" s="162">
        <v>1321</v>
      </c>
      <c r="U51" s="162">
        <v>12153.78</v>
      </c>
      <c r="V51" s="149"/>
      <c r="W51" s="135">
        <f t="shared" ref="W51:W52" si="27">SUM(Q51-T51)</f>
        <v>16</v>
      </c>
      <c r="X51" s="135">
        <f t="shared" ref="X51:X52" si="28">SUM(R51-U51)</f>
        <v>93.159999999999854</v>
      </c>
    </row>
    <row r="52" spans="1:24" ht="14.4" x14ac:dyDescent="0.25">
      <c r="A52" s="44">
        <v>42948</v>
      </c>
      <c r="B52" s="192">
        <v>1391</v>
      </c>
      <c r="C52" s="131">
        <v>11788.82</v>
      </c>
      <c r="D52" s="123"/>
      <c r="E52" s="132">
        <v>27</v>
      </c>
      <c r="F52" s="133">
        <v>929.93</v>
      </c>
      <c r="G52" s="132">
        <v>18</v>
      </c>
      <c r="H52" s="133">
        <v>7358.6</v>
      </c>
      <c r="I52" s="132">
        <v>1</v>
      </c>
      <c r="J52" s="133">
        <v>7509.24</v>
      </c>
      <c r="K52" s="130">
        <f t="shared" si="19"/>
        <v>46</v>
      </c>
      <c r="L52" s="134">
        <f t="shared" si="20"/>
        <v>15797.77</v>
      </c>
      <c r="M52" s="123"/>
      <c r="N52" s="130">
        <v>0</v>
      </c>
      <c r="O52" s="131">
        <v>0</v>
      </c>
      <c r="P52" s="123"/>
      <c r="Q52" s="276">
        <f t="shared" ref="Q52" si="29">SUM(B52+K52+N52)</f>
        <v>1437</v>
      </c>
      <c r="R52" s="276">
        <f t="shared" ref="R52" si="30">SUM(C52+L52+O52)</f>
        <v>27586.59</v>
      </c>
      <c r="S52" s="124"/>
      <c r="T52" s="162">
        <v>1395</v>
      </c>
      <c r="U52" s="162">
        <v>19833.21</v>
      </c>
      <c r="V52" s="149"/>
      <c r="W52" s="135">
        <f t="shared" si="27"/>
        <v>42</v>
      </c>
      <c r="X52" s="135">
        <f t="shared" si="28"/>
        <v>7753.380000000001</v>
      </c>
    </row>
    <row r="53" spans="1:24" s="300" customFormat="1" ht="14.4" x14ac:dyDescent="0.25">
      <c r="A53" s="44">
        <v>42979</v>
      </c>
      <c r="B53" s="192">
        <v>1429</v>
      </c>
      <c r="C53" s="131">
        <v>12363.58</v>
      </c>
      <c r="D53" s="123"/>
      <c r="E53" s="132">
        <v>19</v>
      </c>
      <c r="F53" s="133">
        <v>870.96</v>
      </c>
      <c r="G53" s="132">
        <v>10</v>
      </c>
      <c r="H53" s="133">
        <v>3297.47</v>
      </c>
      <c r="I53" s="132">
        <v>4</v>
      </c>
      <c r="J53" s="133">
        <v>5269.21</v>
      </c>
      <c r="K53" s="130">
        <f t="shared" ref="K53" si="31">SUM(E53+G53+I53)</f>
        <v>33</v>
      </c>
      <c r="L53" s="134">
        <f t="shared" ref="L53" si="32">SUM(F53+H53+J53)</f>
        <v>9437.64</v>
      </c>
      <c r="M53" s="123"/>
      <c r="N53" s="130">
        <v>0</v>
      </c>
      <c r="O53" s="131">
        <v>0</v>
      </c>
      <c r="P53" s="123"/>
      <c r="Q53" s="276">
        <f t="shared" ref="Q53" si="33">SUM(B53+K53+N53)</f>
        <v>1462</v>
      </c>
      <c r="R53" s="276">
        <f t="shared" ref="R53" si="34">SUM(C53+L53+O53)</f>
        <v>21801.22</v>
      </c>
      <c r="S53" s="124"/>
      <c r="T53" s="162">
        <v>1422</v>
      </c>
      <c r="U53" s="162">
        <v>20027.98</v>
      </c>
      <c r="V53" s="149"/>
      <c r="W53" s="135">
        <f t="shared" ref="W53" si="35">SUM(Q53-T53)</f>
        <v>40</v>
      </c>
      <c r="X53" s="135">
        <f t="shared" ref="X53" si="36">SUM(R53-U53)</f>
        <v>1773.2400000000016</v>
      </c>
    </row>
    <row r="54" spans="1:24" s="300" customFormat="1" ht="14.4" x14ac:dyDescent="0.25">
      <c r="A54" s="44">
        <v>43009</v>
      </c>
      <c r="B54" s="192">
        <v>1284</v>
      </c>
      <c r="C54" s="131">
        <v>11073.42</v>
      </c>
      <c r="D54" s="123"/>
      <c r="E54" s="132">
        <v>18</v>
      </c>
      <c r="F54" s="133">
        <v>460.81</v>
      </c>
      <c r="G54" s="132">
        <v>13</v>
      </c>
      <c r="H54" s="133">
        <v>5231.78</v>
      </c>
      <c r="I54" s="132">
        <v>2</v>
      </c>
      <c r="J54" s="133">
        <v>10819.84</v>
      </c>
      <c r="K54" s="130">
        <f t="shared" ref="K54" si="37">SUM(E54+G54+I54)</f>
        <v>33</v>
      </c>
      <c r="L54" s="134">
        <f t="shared" ref="L54" si="38">SUM(F54+H54+J54)</f>
        <v>16512.43</v>
      </c>
      <c r="M54" s="123"/>
      <c r="N54" s="130">
        <v>0</v>
      </c>
      <c r="O54" s="131">
        <v>0</v>
      </c>
      <c r="P54" s="123"/>
      <c r="Q54" s="276">
        <f t="shared" ref="Q54" si="39">SUM(B54+K54+N54)</f>
        <v>1317</v>
      </c>
      <c r="R54" s="276">
        <f t="shared" ref="R54" si="40">SUM(C54+L54+O54)</f>
        <v>27585.85</v>
      </c>
      <c r="S54" s="124"/>
      <c r="T54" s="162">
        <v>1227</v>
      </c>
      <c r="U54" s="162">
        <v>24284.989999999998</v>
      </c>
      <c r="V54" s="149"/>
      <c r="W54" s="135">
        <f t="shared" ref="W54" si="41">SUM(Q54-T54)</f>
        <v>90</v>
      </c>
      <c r="X54" s="135">
        <f t="shared" ref="X54" si="42">SUM(R54-U54)</f>
        <v>3300.8600000000006</v>
      </c>
    </row>
    <row r="55" spans="1:24" s="300" customFormat="1" ht="14.4" x14ac:dyDescent="0.25">
      <c r="A55" s="44">
        <v>43040</v>
      </c>
      <c r="B55" s="192">
        <v>1072</v>
      </c>
      <c r="C55" s="131">
        <v>9774.23</v>
      </c>
      <c r="D55" s="123"/>
      <c r="E55" s="132">
        <v>13</v>
      </c>
      <c r="F55" s="133">
        <v>293.38</v>
      </c>
      <c r="G55" s="132">
        <v>7</v>
      </c>
      <c r="H55" s="133">
        <v>2206.85</v>
      </c>
      <c r="I55" s="132">
        <v>4</v>
      </c>
      <c r="J55" s="133">
        <v>10600.68</v>
      </c>
      <c r="K55" s="130">
        <f t="shared" ref="K55" si="43">SUM(E55+G55+I55)</f>
        <v>24</v>
      </c>
      <c r="L55" s="134">
        <f t="shared" ref="L55" si="44">SUM(F55+H55+J55)</f>
        <v>13100.91</v>
      </c>
      <c r="M55" s="123"/>
      <c r="N55" s="130">
        <v>0</v>
      </c>
      <c r="O55" s="131">
        <v>0</v>
      </c>
      <c r="P55" s="123"/>
      <c r="Q55" s="276">
        <f t="shared" ref="Q55" si="45">SUM(B55+K55+N55)</f>
        <v>1096</v>
      </c>
      <c r="R55" s="276">
        <f t="shared" ref="R55" si="46">SUM(C55+L55+O55)</f>
        <v>22875.14</v>
      </c>
      <c r="S55" s="124"/>
      <c r="T55" s="162">
        <v>774</v>
      </c>
      <c r="U55" s="162">
        <v>15196.07</v>
      </c>
      <c r="V55" s="149"/>
      <c r="W55" s="135">
        <f t="shared" ref="W55" si="47">SUM(Q55-T55)</f>
        <v>322</v>
      </c>
      <c r="X55" s="135">
        <f t="shared" ref="X55" si="48">SUM(R55-U55)</f>
        <v>7679.07</v>
      </c>
    </row>
    <row r="56" spans="1:24" s="300" customFormat="1" ht="14.4" x14ac:dyDescent="0.25">
      <c r="A56" s="44">
        <v>43070</v>
      </c>
      <c r="B56" s="192">
        <v>783</v>
      </c>
      <c r="C56" s="131">
        <v>7087.48</v>
      </c>
      <c r="D56" s="123"/>
      <c r="E56" s="132">
        <v>7</v>
      </c>
      <c r="F56" s="133">
        <v>262.32</v>
      </c>
      <c r="G56" s="132">
        <v>3</v>
      </c>
      <c r="H56" s="133">
        <v>818.13</v>
      </c>
      <c r="I56" s="132">
        <v>0</v>
      </c>
      <c r="J56" s="133">
        <v>0</v>
      </c>
      <c r="K56" s="130">
        <f t="shared" ref="K56" si="49">SUM(E56+G56+I56)</f>
        <v>10</v>
      </c>
      <c r="L56" s="134">
        <f t="shared" ref="L56" si="50">SUM(F56+H56+J56)</f>
        <v>1080.45</v>
      </c>
      <c r="M56" s="123"/>
      <c r="N56" s="130">
        <v>0</v>
      </c>
      <c r="O56" s="131">
        <v>0</v>
      </c>
      <c r="P56" s="123"/>
      <c r="Q56" s="276">
        <f t="shared" ref="Q56" si="51">SUM(B56+K56+N56)</f>
        <v>793</v>
      </c>
      <c r="R56" s="276">
        <f t="shared" ref="R56" si="52">SUM(C56+L56+O56)</f>
        <v>8167.9299999999994</v>
      </c>
      <c r="S56" s="124"/>
      <c r="T56" s="162">
        <v>0</v>
      </c>
      <c r="U56" s="162">
        <v>0</v>
      </c>
      <c r="V56" s="149"/>
      <c r="W56" s="135">
        <f t="shared" ref="W56" si="53">SUM(Q56-T56)</f>
        <v>793</v>
      </c>
      <c r="X56" s="135">
        <f t="shared" ref="X56" si="54">SUM(R56-U56)</f>
        <v>8167.9299999999994</v>
      </c>
    </row>
    <row r="57" spans="1:24" ht="5.4" customHeight="1" thickBot="1" x14ac:dyDescent="0.3">
      <c r="A57" s="158"/>
      <c r="B57" s="125"/>
      <c r="C57" s="126"/>
      <c r="D57" s="137"/>
      <c r="E57" s="140"/>
      <c r="F57" s="126"/>
      <c r="G57" s="140"/>
      <c r="H57" s="126"/>
      <c r="I57" s="140"/>
      <c r="J57" s="126"/>
      <c r="K57" s="140"/>
      <c r="L57" s="127"/>
      <c r="M57" s="137"/>
      <c r="N57" s="140"/>
      <c r="O57" s="126"/>
      <c r="P57" s="137"/>
      <c r="Q57" s="125"/>
      <c r="R57" s="127"/>
      <c r="S57" s="122"/>
      <c r="T57" s="153"/>
      <c r="U57" s="129"/>
      <c r="V57" s="149"/>
      <c r="W57" s="128"/>
      <c r="X57" s="129"/>
    </row>
    <row r="58" spans="1:24" s="5" customFormat="1" ht="15" thickTop="1" thickBot="1" x14ac:dyDescent="0.3">
      <c r="A58" s="169" t="s">
        <v>107</v>
      </c>
      <c r="B58" s="191">
        <f>SUM(B45:B56)</f>
        <v>16805</v>
      </c>
      <c r="C58" s="164">
        <f>SUM(C45:C56)</f>
        <v>144734.215</v>
      </c>
      <c r="D58" s="103"/>
      <c r="E58" s="306">
        <f>SUM(E45:E56)</f>
        <v>225</v>
      </c>
      <c r="F58" s="306">
        <f t="shared" ref="F58:J58" si="55">SUM(F45:F56)</f>
        <v>7472.8300000000008</v>
      </c>
      <c r="G58" s="306">
        <f t="shared" si="55"/>
        <v>134</v>
      </c>
      <c r="H58" s="306">
        <f t="shared" si="55"/>
        <v>48681.86</v>
      </c>
      <c r="I58" s="306">
        <f t="shared" si="55"/>
        <v>15</v>
      </c>
      <c r="J58" s="306">
        <f t="shared" si="55"/>
        <v>42387.34</v>
      </c>
      <c r="K58" s="163">
        <f>SUM(K45:K56)</f>
        <v>374</v>
      </c>
      <c r="L58" s="191">
        <f>SUM(L45:L56)</f>
        <v>98542.030000000013</v>
      </c>
      <c r="M58" s="103"/>
      <c r="N58" s="165">
        <f>SUM(N45:N56)</f>
        <v>6</v>
      </c>
      <c r="O58" s="164">
        <f>SUM(O45:O56)</f>
        <v>56752.97</v>
      </c>
      <c r="P58" s="103"/>
      <c r="Q58" s="167">
        <f>SUM(Q45:Q56)</f>
        <v>17185</v>
      </c>
      <c r="R58" s="168">
        <f>SUM(R45:R56)</f>
        <v>300029.21500000003</v>
      </c>
      <c r="S58" s="159"/>
      <c r="T58" s="185">
        <f>SUM(T45:T56)</f>
        <v>15818</v>
      </c>
      <c r="U58" s="186">
        <f>SUM(U45:U56)</f>
        <v>270522.35499999998</v>
      </c>
      <c r="V58" s="160"/>
      <c r="W58" s="187">
        <f>SUM(W45:W56)</f>
        <v>1367</v>
      </c>
      <c r="X58" s="186">
        <f>SUM(X45:X56)</f>
        <v>29506.860000000004</v>
      </c>
    </row>
    <row r="59" spans="1:24" s="5" customFormat="1" ht="9.6" customHeight="1" thickTop="1" thickBot="1" x14ac:dyDescent="0.3">
      <c r="A59" s="158"/>
      <c r="B59" s="125"/>
      <c r="C59" s="126"/>
      <c r="D59" s="137"/>
      <c r="E59" s="140"/>
      <c r="F59" s="126"/>
      <c r="G59" s="140"/>
      <c r="H59" s="126"/>
      <c r="I59" s="140"/>
      <c r="J59" s="126"/>
      <c r="K59" s="140"/>
      <c r="L59" s="127"/>
      <c r="M59" s="137"/>
      <c r="N59" s="140"/>
      <c r="O59" s="126"/>
      <c r="P59" s="137"/>
      <c r="Q59" s="125"/>
      <c r="R59" s="127"/>
      <c r="S59" s="122"/>
      <c r="T59" s="153"/>
      <c r="U59" s="129"/>
      <c r="V59" s="149"/>
      <c r="W59" s="128"/>
      <c r="X59" s="129"/>
    </row>
    <row r="60" spans="1:24" s="5" customFormat="1" ht="15" thickBot="1" x14ac:dyDescent="0.3">
      <c r="A60" s="189" t="s">
        <v>1</v>
      </c>
      <c r="B60" s="176">
        <f>SUM(B8:B11)+B28+B43+B58</f>
        <v>80417</v>
      </c>
      <c r="C60" s="177">
        <f>SUM(C8:C11)+C28+C43+C58</f>
        <v>660670.30200000003</v>
      </c>
      <c r="D60" s="170"/>
      <c r="E60" s="178">
        <f t="shared" ref="E60:L60" si="56">SUM(E8:E11)+E28+E43+E58</f>
        <v>3519</v>
      </c>
      <c r="F60" s="179">
        <f t="shared" si="56"/>
        <v>110344.86600000001</v>
      </c>
      <c r="G60" s="180">
        <f t="shared" si="56"/>
        <v>1884</v>
      </c>
      <c r="H60" s="179">
        <f t="shared" si="56"/>
        <v>588492.94799999997</v>
      </c>
      <c r="I60" s="180">
        <f t="shared" si="56"/>
        <v>198</v>
      </c>
      <c r="J60" s="179">
        <f t="shared" si="56"/>
        <v>452869.32400000002</v>
      </c>
      <c r="K60" s="174">
        <f t="shared" si="56"/>
        <v>5601</v>
      </c>
      <c r="L60" s="173">
        <f t="shared" si="56"/>
        <v>1151707.138</v>
      </c>
      <c r="M60" s="170"/>
      <c r="N60" s="175">
        <f>SUM(N13+N28+N43+N58)</f>
        <v>160</v>
      </c>
      <c r="O60" s="173">
        <f>SUM(O13+O28+O43+O58)</f>
        <v>544162.11499999999</v>
      </c>
      <c r="P60" s="170"/>
      <c r="Q60" s="175">
        <f>SUM(Q13+Q28+Q43+Q58)</f>
        <v>86178</v>
      </c>
      <c r="R60" s="173">
        <f>SUM(R13+R28+R43+R58)</f>
        <v>2356539.5549999997</v>
      </c>
      <c r="S60" s="171"/>
      <c r="T60" s="181">
        <f>SUM(T13+T28+T43+T58)</f>
        <v>84764</v>
      </c>
      <c r="U60" s="177">
        <f>SUM(U13+U28+U43+U58)</f>
        <v>2326673.9849999999</v>
      </c>
      <c r="V60" s="172"/>
      <c r="W60" s="181">
        <f>SUM(W13+W28+W43+W58)</f>
        <v>1414</v>
      </c>
      <c r="X60" s="182">
        <f>SUM(X13+X28+X43+X58)</f>
        <v>29865.570000000014</v>
      </c>
    </row>
    <row r="61" spans="1:24" s="5" customFormat="1" ht="9.6" customHeight="1" x14ac:dyDescent="0.25">
      <c r="A61" s="158"/>
      <c r="B61" s="125"/>
      <c r="C61" s="126"/>
      <c r="D61" s="137"/>
      <c r="E61" s="140"/>
      <c r="F61" s="126"/>
      <c r="G61" s="140"/>
      <c r="H61" s="126"/>
      <c r="I61" s="140"/>
      <c r="J61" s="126"/>
      <c r="K61" s="140"/>
      <c r="L61" s="127"/>
      <c r="M61" s="137"/>
      <c r="N61" s="140"/>
      <c r="O61" s="126"/>
      <c r="P61" s="137"/>
      <c r="Q61" s="125"/>
      <c r="R61" s="127"/>
      <c r="S61" s="122"/>
      <c r="T61" s="153"/>
      <c r="U61" s="129"/>
      <c r="V61" s="149"/>
      <c r="W61" s="128"/>
      <c r="X61" s="129"/>
    </row>
    <row r="62" spans="1:24" ht="73.8" customHeight="1" x14ac:dyDescent="0.25">
      <c r="A62" s="332" t="s">
        <v>123</v>
      </c>
      <c r="B62" s="332"/>
      <c r="C62" s="332"/>
      <c r="D62" s="332"/>
      <c r="E62" s="332"/>
      <c r="F62" s="332"/>
      <c r="G62" s="332"/>
      <c r="H62" s="332"/>
      <c r="I62" s="332"/>
      <c r="J62" s="332"/>
      <c r="K62" s="332"/>
      <c r="L62" s="332"/>
      <c r="M62" s="332"/>
      <c r="N62" s="332"/>
      <c r="O62" s="332"/>
      <c r="P62" s="332"/>
      <c r="Q62" s="332"/>
      <c r="R62" s="332"/>
      <c r="S62" s="332"/>
      <c r="T62" s="332"/>
      <c r="U62" s="332"/>
      <c r="V62" s="332"/>
      <c r="W62" s="332"/>
      <c r="X62" s="332"/>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sheetData>
  <mergeCells count="16">
    <mergeCell ref="A1:X1"/>
    <mergeCell ref="T3:U4"/>
    <mergeCell ref="W2:X4"/>
    <mergeCell ref="I4:J4"/>
    <mergeCell ref="K4:L4"/>
    <mergeCell ref="B3:C4"/>
    <mergeCell ref="E3:F3"/>
    <mergeCell ref="G3:H3"/>
    <mergeCell ref="I3:J3"/>
    <mergeCell ref="K3:L3"/>
    <mergeCell ref="A5:A7"/>
    <mergeCell ref="A62:X62"/>
    <mergeCell ref="N3:O4"/>
    <mergeCell ref="Q3:R4"/>
    <mergeCell ref="E4:F4"/>
    <mergeCell ref="G4:H4"/>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L34"/>
  <sheetViews>
    <sheetView showGridLines="0" zoomScale="90" zoomScaleNormal="90" workbookViewId="0">
      <selection sqref="A1:F1"/>
    </sheetView>
  </sheetViews>
  <sheetFormatPr defaultColWidth="10.33203125" defaultRowHeight="13.8" x14ac:dyDescent="0.25"/>
  <cols>
    <col min="1" max="1" width="23.109375" style="48" bestFit="1" customWidth="1"/>
    <col min="2" max="2" width="19.109375" style="48" customWidth="1"/>
    <col min="3" max="3" width="24" style="49" bestFit="1"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355" t="s">
        <v>119</v>
      </c>
      <c r="B1" s="355"/>
      <c r="C1" s="355"/>
      <c r="D1" s="355"/>
      <c r="E1" s="355"/>
      <c r="F1" s="355"/>
      <c r="G1" s="104"/>
      <c r="H1" s="104"/>
    </row>
    <row r="2" spans="1:8" ht="8.4" customHeight="1" x14ac:dyDescent="0.3">
      <c r="A2" s="28"/>
    </row>
    <row r="3" spans="1:8" ht="27.6" customHeight="1" x14ac:dyDescent="0.25">
      <c r="A3" s="91" t="s">
        <v>33</v>
      </c>
      <c r="B3" s="90" t="s">
        <v>34</v>
      </c>
      <c r="C3" s="89" t="s">
        <v>73</v>
      </c>
      <c r="D3" s="89" t="s">
        <v>28</v>
      </c>
    </row>
    <row r="4" spans="1:8" x14ac:dyDescent="0.25">
      <c r="A4" s="29" t="s">
        <v>35</v>
      </c>
      <c r="B4" s="144">
        <f>SUM('Annual Capacity'!D26+'Annual Capacity'!M26)</f>
        <v>86018</v>
      </c>
      <c r="C4" s="141">
        <f>SUM('Annual Capacity'!E26+'Annual Capacity'!N26)</f>
        <v>1812377.44</v>
      </c>
      <c r="D4" s="66">
        <f>C4/$C$6</f>
        <v>0.7690842431032312</v>
      </c>
    </row>
    <row r="5" spans="1:8" x14ac:dyDescent="0.25">
      <c r="A5" s="29" t="s">
        <v>32</v>
      </c>
      <c r="B5" s="144">
        <f>'Annual Capacity'!P26</f>
        <v>160</v>
      </c>
      <c r="C5" s="141">
        <f>'Annual Capacity'!Q26</f>
        <v>544162.11499999999</v>
      </c>
      <c r="D5" s="66">
        <f>C5/$C$6</f>
        <v>0.23091575689676894</v>
      </c>
    </row>
    <row r="6" spans="1:8" x14ac:dyDescent="0.25">
      <c r="A6" s="6" t="s">
        <v>1</v>
      </c>
      <c r="B6" s="145">
        <f>SUM(B4:B5)</f>
        <v>86178</v>
      </c>
      <c r="C6" s="142">
        <f>SUM(C4:C5)</f>
        <v>2356539.5549999997</v>
      </c>
      <c r="D6" s="143">
        <f>SUM(D4:D5)</f>
        <v>1.0000000000000002</v>
      </c>
    </row>
    <row r="7" spans="1:8" ht="22.2" customHeight="1" x14ac:dyDescent="0.25"/>
    <row r="8" spans="1:8" ht="17.399999999999999" customHeight="1" x14ac:dyDescent="0.25">
      <c r="A8" s="355" t="s">
        <v>79</v>
      </c>
      <c r="B8" s="355"/>
      <c r="C8" s="355"/>
      <c r="D8" s="355"/>
      <c r="E8" s="355"/>
      <c r="F8" s="355"/>
      <c r="G8" s="104"/>
      <c r="H8" s="104"/>
    </row>
    <row r="9" spans="1:8" ht="7.2" customHeight="1" x14ac:dyDescent="0.3">
      <c r="A9" s="28"/>
    </row>
    <row r="10" spans="1:8" ht="27.6" customHeight="1" x14ac:dyDescent="0.25">
      <c r="A10" s="92" t="s">
        <v>78</v>
      </c>
      <c r="B10" s="90" t="s">
        <v>34</v>
      </c>
      <c r="C10" s="89" t="s">
        <v>73</v>
      </c>
      <c r="D10" s="89" t="s">
        <v>28</v>
      </c>
    </row>
    <row r="11" spans="1:8" x14ac:dyDescent="0.25">
      <c r="A11" s="29" t="s">
        <v>4</v>
      </c>
      <c r="B11" s="198">
        <v>4020</v>
      </c>
      <c r="C11" s="141">
        <v>890094.37100000004</v>
      </c>
      <c r="D11" s="66">
        <f t="shared" ref="D11:D21" si="0">C11/$C$22</f>
        <v>0.49111975869662111</v>
      </c>
    </row>
    <row r="12" spans="1:8" x14ac:dyDescent="0.25">
      <c r="A12" s="29" t="s">
        <v>2</v>
      </c>
      <c r="B12" s="144">
        <v>121</v>
      </c>
      <c r="C12" s="141">
        <v>4637.8710000000001</v>
      </c>
      <c r="D12" s="66">
        <f t="shared" si="0"/>
        <v>2.5589984170184769E-3</v>
      </c>
    </row>
    <row r="13" spans="1:8" x14ac:dyDescent="0.25">
      <c r="A13" s="29" t="s">
        <v>76</v>
      </c>
      <c r="B13" s="144">
        <v>206</v>
      </c>
      <c r="C13" s="141">
        <v>38214.919000000002</v>
      </c>
      <c r="D13" s="66">
        <f t="shared" si="0"/>
        <v>2.1085519029634354E-2</v>
      </c>
    </row>
    <row r="14" spans="1:8" x14ac:dyDescent="0.25">
      <c r="A14" s="29" t="s">
        <v>36</v>
      </c>
      <c r="B14" s="144">
        <v>79</v>
      </c>
      <c r="C14" s="141">
        <v>13480.727000000001</v>
      </c>
      <c r="D14" s="66">
        <f t="shared" si="0"/>
        <v>7.4381454450238573E-3</v>
      </c>
    </row>
    <row r="15" spans="1:8" x14ac:dyDescent="0.25">
      <c r="A15" s="29" t="s">
        <v>3</v>
      </c>
      <c r="B15" s="144">
        <v>512</v>
      </c>
      <c r="C15" s="141">
        <v>37769.788999999997</v>
      </c>
      <c r="D15" s="66">
        <f t="shared" si="0"/>
        <v>2.0839913456437636E-2</v>
      </c>
    </row>
    <row r="16" spans="1:8" x14ac:dyDescent="0.25">
      <c r="A16" s="29" t="s">
        <v>5</v>
      </c>
      <c r="B16" s="144">
        <v>80417</v>
      </c>
      <c r="C16" s="141">
        <v>660670.30200000003</v>
      </c>
      <c r="D16" s="66">
        <f t="shared" si="0"/>
        <v>0.36453240225722516</v>
      </c>
    </row>
    <row r="17" spans="1:11" x14ac:dyDescent="0.25">
      <c r="A17" s="29" t="s">
        <v>7</v>
      </c>
      <c r="B17" s="144">
        <v>119</v>
      </c>
      <c r="C17" s="141">
        <v>40208.942000000003</v>
      </c>
      <c r="D17" s="66">
        <f t="shared" si="0"/>
        <v>2.2185744046780895E-2</v>
      </c>
    </row>
    <row r="18" spans="1:11" x14ac:dyDescent="0.25">
      <c r="A18" s="29" t="s">
        <v>6</v>
      </c>
      <c r="B18" s="144">
        <v>452</v>
      </c>
      <c r="C18" s="141">
        <v>116706.405</v>
      </c>
      <c r="D18" s="66">
        <f t="shared" si="0"/>
        <v>6.4394094973947588E-2</v>
      </c>
    </row>
    <row r="19" spans="1:11" x14ac:dyDescent="0.25">
      <c r="A19" s="29" t="s">
        <v>77</v>
      </c>
      <c r="B19" s="144">
        <v>59</v>
      </c>
      <c r="C19" s="141">
        <v>1523.3610000000001</v>
      </c>
      <c r="D19" s="66">
        <f t="shared" si="0"/>
        <v>8.4053187066817606E-4</v>
      </c>
    </row>
    <row r="20" spans="1:11" ht="13.8" customHeight="1" x14ac:dyDescent="0.25">
      <c r="A20" s="29" t="s">
        <v>37</v>
      </c>
      <c r="B20" s="144">
        <v>6</v>
      </c>
      <c r="C20" s="141">
        <v>715.34</v>
      </c>
      <c r="D20" s="66">
        <f t="shared" si="0"/>
        <v>3.9469703396881832E-4</v>
      </c>
      <c r="I20" s="1"/>
      <c r="J20" s="1"/>
    </row>
    <row r="21" spans="1:11" ht="13.8" customHeight="1" x14ac:dyDescent="0.25">
      <c r="A21" s="29" t="s">
        <v>110</v>
      </c>
      <c r="B21" s="144">
        <v>27</v>
      </c>
      <c r="C21" s="141">
        <v>8355.4130000000005</v>
      </c>
      <c r="D21" s="66">
        <f t="shared" si="0"/>
        <v>4.6101947726738422E-3</v>
      </c>
      <c r="I21" s="76"/>
      <c r="J21" s="76"/>
    </row>
    <row r="22" spans="1:11" ht="13.8" customHeight="1" x14ac:dyDescent="0.25">
      <c r="A22" s="6" t="s">
        <v>1</v>
      </c>
      <c r="B22" s="145">
        <f>SUM(B11:B21)</f>
        <v>86018</v>
      </c>
      <c r="C22" s="142">
        <f>SUM(C11:C21)</f>
        <v>1812377.4400000002</v>
      </c>
      <c r="D22" s="143">
        <f>SUM(D11:D21)</f>
        <v>0.99999999999999978</v>
      </c>
      <c r="I22" s="76"/>
      <c r="J22" s="76"/>
    </row>
    <row r="23" spans="1:11" s="76" customFormat="1" ht="18" customHeight="1" x14ac:dyDescent="0.25">
      <c r="A23" s="24"/>
      <c r="B23" s="117"/>
      <c r="C23" s="118"/>
      <c r="D23" s="119"/>
    </row>
    <row r="24" spans="1:11" ht="22.2" customHeight="1" x14ac:dyDescent="0.25">
      <c r="A24" s="356" t="s">
        <v>80</v>
      </c>
      <c r="B24" s="356"/>
      <c r="C24" s="356"/>
      <c r="D24" s="356"/>
      <c r="F24" s="353" t="s">
        <v>114</v>
      </c>
      <c r="G24" s="353"/>
      <c r="I24" s="351" t="s">
        <v>118</v>
      </c>
      <c r="J24" s="351"/>
    </row>
    <row r="25" spans="1:11" ht="17.399999999999999" customHeight="1" x14ac:dyDescent="0.25">
      <c r="A25" s="356"/>
      <c r="B25" s="356"/>
      <c r="C25" s="356"/>
      <c r="D25" s="356"/>
      <c r="E25" s="106"/>
      <c r="F25" s="353"/>
      <c r="G25" s="353"/>
      <c r="H25" s="109"/>
      <c r="I25" s="351"/>
      <c r="J25" s="351"/>
    </row>
    <row r="26" spans="1:11" ht="7.2" customHeight="1" x14ac:dyDescent="0.3">
      <c r="A26" s="28"/>
      <c r="F26" s="354"/>
      <c r="G26" s="354"/>
      <c r="H26" s="110"/>
      <c r="I26" s="352"/>
      <c r="J26" s="352"/>
    </row>
    <row r="27" spans="1:11" ht="27.6" customHeight="1" x14ac:dyDescent="0.25">
      <c r="A27" s="93" t="s">
        <v>22</v>
      </c>
      <c r="B27" s="80" t="s">
        <v>23</v>
      </c>
      <c r="C27" s="58" t="s">
        <v>73</v>
      </c>
      <c r="D27" s="58" t="s">
        <v>28</v>
      </c>
      <c r="F27" s="242" t="s">
        <v>8</v>
      </c>
      <c r="G27" s="243" t="s">
        <v>29</v>
      </c>
      <c r="H27" s="111"/>
      <c r="I27" s="114" t="s">
        <v>8</v>
      </c>
      <c r="J27" s="114" t="s">
        <v>29</v>
      </c>
    </row>
    <row r="28" spans="1:11" ht="14.4" x14ac:dyDescent="0.3">
      <c r="A28" s="53" t="s">
        <v>16</v>
      </c>
      <c r="B28" s="54">
        <v>79</v>
      </c>
      <c r="C28" s="54">
        <v>80455.729000000007</v>
      </c>
      <c r="D28" s="55">
        <f>C28/$C$33</f>
        <v>0.14785249980146084</v>
      </c>
      <c r="F28" s="256">
        <v>79</v>
      </c>
      <c r="G28" s="256">
        <v>80455.729000000007</v>
      </c>
      <c r="H28" s="111"/>
      <c r="I28" s="115">
        <f t="shared" ref="I28:J32" si="1">B28-F28</f>
        <v>0</v>
      </c>
      <c r="J28" s="156">
        <f t="shared" si="1"/>
        <v>0</v>
      </c>
    </row>
    <row r="29" spans="1:11" ht="14.4" x14ac:dyDescent="0.3">
      <c r="A29" s="53" t="s">
        <v>24</v>
      </c>
      <c r="B29" s="54">
        <v>30</v>
      </c>
      <c r="C29" s="54">
        <v>184414.43</v>
      </c>
      <c r="D29" s="55">
        <f>C29/$C$33</f>
        <v>0.33889612105760064</v>
      </c>
      <c r="F29" s="256">
        <v>30</v>
      </c>
      <c r="G29" s="256">
        <v>184414.43</v>
      </c>
      <c r="H29" s="112"/>
      <c r="I29" s="115">
        <f t="shared" si="1"/>
        <v>0</v>
      </c>
      <c r="J29" s="156">
        <f t="shared" si="1"/>
        <v>0</v>
      </c>
    </row>
    <row r="30" spans="1:11" ht="14.4" x14ac:dyDescent="0.3">
      <c r="A30" s="53" t="s">
        <v>25</v>
      </c>
      <c r="B30" s="54">
        <v>8</v>
      </c>
      <c r="C30" s="54">
        <v>54498.6</v>
      </c>
      <c r="D30" s="55">
        <f>C30/$C$33</f>
        <v>0.10015140432920436</v>
      </c>
      <c r="F30" s="256">
        <v>8</v>
      </c>
      <c r="G30" s="256">
        <v>54498.6</v>
      </c>
      <c r="H30" s="110"/>
      <c r="I30" s="115">
        <f t="shared" si="1"/>
        <v>0</v>
      </c>
      <c r="J30" s="156">
        <f t="shared" si="1"/>
        <v>0</v>
      </c>
    </row>
    <row r="31" spans="1:11" ht="14.4" x14ac:dyDescent="0.3">
      <c r="A31" s="56" t="s">
        <v>26</v>
      </c>
      <c r="B31" s="57">
        <v>10</v>
      </c>
      <c r="C31" s="57">
        <v>102267.64</v>
      </c>
      <c r="D31" s="55">
        <f>C31/$C$33</f>
        <v>0.18793597933586392</v>
      </c>
      <c r="F31" s="257">
        <v>10</v>
      </c>
      <c r="G31" s="257">
        <v>102267.64</v>
      </c>
      <c r="H31" s="113"/>
      <c r="I31" s="115">
        <f t="shared" si="1"/>
        <v>0</v>
      </c>
      <c r="J31" s="156">
        <f t="shared" si="1"/>
        <v>0</v>
      </c>
      <c r="K31" s="107"/>
    </row>
    <row r="32" spans="1:11" ht="14.4" x14ac:dyDescent="0.3">
      <c r="A32" s="56" t="s">
        <v>30</v>
      </c>
      <c r="B32" s="57">
        <v>33</v>
      </c>
      <c r="C32" s="57">
        <v>122525.716</v>
      </c>
      <c r="D32" s="55">
        <f>C32/$C$33</f>
        <v>0.22516399547587027</v>
      </c>
      <c r="F32" s="257">
        <v>33</v>
      </c>
      <c r="G32" s="257">
        <v>122525.716</v>
      </c>
      <c r="H32" s="110"/>
      <c r="I32" s="115">
        <f t="shared" si="1"/>
        <v>0</v>
      </c>
      <c r="J32" s="156">
        <f t="shared" si="1"/>
        <v>0</v>
      </c>
      <c r="K32" s="102"/>
    </row>
    <row r="33" spans="1:12" ht="14.4" x14ac:dyDescent="0.3">
      <c r="A33" s="58" t="s">
        <v>27</v>
      </c>
      <c r="B33" s="59">
        <f>SUM(B28:B32)</f>
        <v>160</v>
      </c>
      <c r="C33" s="59">
        <f>SUM(C28:C32)</f>
        <v>544162.11499999999</v>
      </c>
      <c r="D33" s="60">
        <f>SUM(D28:D32)</f>
        <v>1</v>
      </c>
      <c r="F33" s="244">
        <f>SUM(F28:F32)</f>
        <v>160</v>
      </c>
      <c r="G33" s="245">
        <f>SUM(G28:G32)</f>
        <v>544162.11499999999</v>
      </c>
      <c r="H33" s="110"/>
      <c r="I33" s="116">
        <f>B33-F33</f>
        <v>0</v>
      </c>
      <c r="J33" s="157">
        <f>SUM(J28:J32)</f>
        <v>0</v>
      </c>
      <c r="K33" s="107"/>
    </row>
    <row r="34" spans="1:12" ht="16.2" customHeight="1" x14ac:dyDescent="0.25">
      <c r="A34" s="50"/>
      <c r="B34" s="50"/>
      <c r="C34" s="51"/>
      <c r="D34" s="51"/>
      <c r="E34" s="52"/>
      <c r="K34" s="108"/>
      <c r="L34" s="107"/>
    </row>
  </sheetData>
  <mergeCells count="5">
    <mergeCell ref="I24:J26"/>
    <mergeCell ref="F24:G26"/>
    <mergeCell ref="A1:F1"/>
    <mergeCell ref="A8:F8"/>
    <mergeCell ref="A24:D25"/>
  </mergeCells>
  <pageMargins left="0.7" right="0.7" top="0.75" bottom="0.75" header="0.3" footer="0.3"/>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A1:I20"/>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7" width="9.109375" style="41"/>
    <col min="8" max="8" width="9.88671875" style="41" bestFit="1" customWidth="1"/>
    <col min="9" max="9" width="10.109375" style="41" bestFit="1" customWidth="1"/>
    <col min="10" max="16384" width="9.109375" style="41"/>
  </cols>
  <sheetData>
    <row r="1" spans="1:9" ht="17.399999999999999" x14ac:dyDescent="0.25">
      <c r="A1" s="357" t="s">
        <v>95</v>
      </c>
      <c r="B1" s="357"/>
      <c r="C1" s="357"/>
      <c r="D1" s="357"/>
      <c r="E1" s="357"/>
      <c r="F1" s="357"/>
    </row>
    <row r="2" spans="1:9" ht="17.399999999999999" x14ac:dyDescent="0.25">
      <c r="A2" s="357" t="s">
        <v>86</v>
      </c>
      <c r="B2" s="357"/>
      <c r="C2" s="357"/>
      <c r="D2" s="357"/>
      <c r="E2" s="357"/>
      <c r="F2" s="357"/>
    </row>
    <row r="3" spans="1:9" ht="17.399999999999999" x14ac:dyDescent="0.25">
      <c r="A3" s="357" t="s">
        <v>120</v>
      </c>
      <c r="B3" s="357"/>
      <c r="C3" s="357"/>
      <c r="D3" s="357"/>
      <c r="E3" s="357"/>
      <c r="F3" s="357"/>
    </row>
    <row r="4" spans="1:9" ht="11.4" customHeight="1" x14ac:dyDescent="0.25">
      <c r="A4" s="43"/>
      <c r="B4" s="43"/>
      <c r="C4" s="43"/>
      <c r="D4" s="43"/>
      <c r="E4" s="43"/>
      <c r="F4" s="43"/>
    </row>
    <row r="5" spans="1:9" s="61" customFormat="1" ht="17.399999999999999" customHeight="1" x14ac:dyDescent="0.25">
      <c r="A5" s="365" t="s">
        <v>82</v>
      </c>
      <c r="B5" s="366"/>
      <c r="C5" s="366"/>
      <c r="D5" s="366"/>
      <c r="E5" s="366"/>
      <c r="F5" s="367"/>
    </row>
    <row r="6" spans="1:9" s="61" customFormat="1" ht="13.8" x14ac:dyDescent="0.25">
      <c r="A6" s="86" t="s">
        <v>38</v>
      </c>
      <c r="B6" s="84" t="s">
        <v>22</v>
      </c>
      <c r="C6" s="84"/>
      <c r="D6" s="85" t="s">
        <v>23</v>
      </c>
      <c r="E6" s="84" t="s">
        <v>29</v>
      </c>
      <c r="F6" s="85" t="s">
        <v>39</v>
      </c>
    </row>
    <row r="7" spans="1:9" s="61" customFormat="1" ht="14.4" x14ac:dyDescent="0.3">
      <c r="A7" s="87" t="s">
        <v>14</v>
      </c>
      <c r="B7" s="64" t="s">
        <v>40</v>
      </c>
      <c r="C7" s="64"/>
      <c r="D7" s="65">
        <v>12136</v>
      </c>
      <c r="E7" s="65">
        <v>369335.88099999999</v>
      </c>
      <c r="F7" s="66">
        <f>E7/$E$9</f>
        <v>0.24181073688637039</v>
      </c>
      <c r="H7" s="67"/>
      <c r="I7" s="67"/>
    </row>
    <row r="8" spans="1:9" s="61" customFormat="1" ht="14.4" x14ac:dyDescent="0.3">
      <c r="A8" s="87" t="s">
        <v>72</v>
      </c>
      <c r="B8" s="64" t="s">
        <v>41</v>
      </c>
      <c r="C8" s="64"/>
      <c r="D8" s="65">
        <v>65088</v>
      </c>
      <c r="E8" s="65">
        <v>1158039.9739999999</v>
      </c>
      <c r="F8" s="66">
        <f>E8/$E$9</f>
        <v>0.75818926311362955</v>
      </c>
      <c r="H8" s="67"/>
      <c r="I8" s="67"/>
    </row>
    <row r="9" spans="1:9" s="70" customFormat="1" ht="13.8" x14ac:dyDescent="0.25">
      <c r="A9" s="361" t="s">
        <v>27</v>
      </c>
      <c r="B9" s="362"/>
      <c r="C9" s="363"/>
      <c r="D9" s="68">
        <f>SUM(D7:D8)</f>
        <v>77224</v>
      </c>
      <c r="E9" s="68">
        <f>SUM(E7:E8)</f>
        <v>1527375.855</v>
      </c>
      <c r="F9" s="69">
        <f>SUM(F7:F8)</f>
        <v>1</v>
      </c>
      <c r="H9" s="146"/>
      <c r="I9" s="146"/>
    </row>
    <row r="10" spans="1:9" s="61" customFormat="1" ht="3.6" customHeight="1" x14ac:dyDescent="0.25">
      <c r="A10" s="71"/>
      <c r="B10" s="71"/>
      <c r="C10" s="71"/>
      <c r="D10" s="72"/>
      <c r="E10" s="72"/>
      <c r="F10" s="71"/>
    </row>
    <row r="11" spans="1:9" s="61" customFormat="1" ht="13.8" x14ac:dyDescent="0.25">
      <c r="A11" s="64" t="s">
        <v>42</v>
      </c>
      <c r="B11" s="359" t="s">
        <v>74</v>
      </c>
      <c r="C11" s="360"/>
      <c r="D11" s="65">
        <v>8794</v>
      </c>
      <c r="E11" s="65">
        <v>285001.58500000002</v>
      </c>
      <c r="F11" s="73"/>
      <c r="H11" s="67"/>
    </row>
    <row r="12" spans="1:9" s="61" customFormat="1" ht="13.8" x14ac:dyDescent="0.25">
      <c r="G12" s="74"/>
    </row>
    <row r="13" spans="1:9" s="61" customFormat="1" ht="17.399999999999999" customHeight="1" x14ac:dyDescent="0.25">
      <c r="A13" s="364" t="s">
        <v>87</v>
      </c>
      <c r="B13" s="364"/>
      <c r="C13" s="364"/>
      <c r="D13" s="364"/>
      <c r="E13" s="364"/>
      <c r="F13" s="364"/>
    </row>
    <row r="14" spans="1:9" s="61" customFormat="1" ht="13.8" x14ac:dyDescent="0.25">
      <c r="A14" s="88" t="s">
        <v>38</v>
      </c>
      <c r="B14" s="62" t="s">
        <v>22</v>
      </c>
      <c r="C14" s="62"/>
      <c r="D14" s="63" t="s">
        <v>23</v>
      </c>
      <c r="E14" s="62" t="s">
        <v>29</v>
      </c>
      <c r="F14" s="62" t="s">
        <v>39</v>
      </c>
    </row>
    <row r="15" spans="1:9" s="61" customFormat="1" ht="14.4" x14ac:dyDescent="0.3">
      <c r="A15" s="87" t="s">
        <v>14</v>
      </c>
      <c r="B15" s="64" t="s">
        <v>40</v>
      </c>
      <c r="C15" s="64"/>
      <c r="D15" s="65">
        <v>10442</v>
      </c>
      <c r="E15" s="65">
        <v>95770.365999999995</v>
      </c>
      <c r="F15" s="66">
        <f>E15/E17</f>
        <v>0.15759989011724124</v>
      </c>
      <c r="H15" s="67"/>
    </row>
    <row r="16" spans="1:9" s="61" customFormat="1" ht="14.4" x14ac:dyDescent="0.3">
      <c r="A16" s="87" t="s">
        <v>72</v>
      </c>
      <c r="B16" s="64" t="s">
        <v>41</v>
      </c>
      <c r="C16" s="64"/>
      <c r="D16" s="65">
        <v>63056</v>
      </c>
      <c r="E16" s="65">
        <v>511910.04499999998</v>
      </c>
      <c r="F16" s="66">
        <f>E16/E17</f>
        <v>0.84240010988275882</v>
      </c>
      <c r="H16" s="67"/>
      <c r="I16" s="67"/>
    </row>
    <row r="17" spans="1:8" s="70" customFormat="1" ht="13.8" x14ac:dyDescent="0.25">
      <c r="A17" s="361" t="s">
        <v>27</v>
      </c>
      <c r="B17" s="362"/>
      <c r="C17" s="363"/>
      <c r="D17" s="68">
        <f>SUM(D15:D16)</f>
        <v>73498</v>
      </c>
      <c r="E17" s="68">
        <f>SUM(E15:E16)</f>
        <v>607680.41099999996</v>
      </c>
      <c r="F17" s="69">
        <f>SUM(F15:F16)</f>
        <v>1</v>
      </c>
      <c r="H17" s="146"/>
    </row>
    <row r="18" spans="1:8" s="61" customFormat="1" ht="3.6" customHeight="1" x14ac:dyDescent="0.25">
      <c r="A18" s="71"/>
      <c r="B18" s="71"/>
      <c r="C18" s="71"/>
      <c r="D18" s="72"/>
      <c r="E18" s="72"/>
      <c r="F18" s="71"/>
    </row>
    <row r="19" spans="1:8" s="61" customFormat="1" ht="13.8" x14ac:dyDescent="0.25">
      <c r="A19" s="64" t="s">
        <v>42</v>
      </c>
      <c r="B19" s="359" t="s">
        <v>74</v>
      </c>
      <c r="C19" s="360"/>
      <c r="D19" s="65">
        <v>6919</v>
      </c>
      <c r="E19" s="65">
        <v>52989.891000000003</v>
      </c>
      <c r="F19" s="73"/>
    </row>
    <row r="20" spans="1:8" ht="67.8" customHeight="1" x14ac:dyDescent="0.3">
      <c r="A20" s="358" t="s">
        <v>81</v>
      </c>
      <c r="B20" s="358"/>
      <c r="C20" s="358"/>
      <c r="D20" s="358"/>
      <c r="E20" s="358"/>
      <c r="F20" s="358"/>
    </row>
  </sheetData>
  <mergeCells count="10">
    <mergeCell ref="A1:F1"/>
    <mergeCell ref="A20:F20"/>
    <mergeCell ref="A2:F2"/>
    <mergeCell ref="B11:C11"/>
    <mergeCell ref="A9:C9"/>
    <mergeCell ref="A17:C17"/>
    <mergeCell ref="B19:C19"/>
    <mergeCell ref="A13:F13"/>
    <mergeCell ref="A5:F5"/>
    <mergeCell ref="A3:F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B1:AC86"/>
  <sheetViews>
    <sheetView showGridLines="0" topLeftCell="A2" zoomScale="75" zoomScaleNormal="75" workbookViewId="0">
      <pane ySplit="5" topLeftCell="A7" activePane="bottomLeft" state="frozen"/>
      <selection activeCell="A2" sqref="A2"/>
      <selection pane="bottomLeft" activeCell="C2" sqref="C2:AC2"/>
    </sheetView>
  </sheetViews>
  <sheetFormatPr defaultColWidth="10.33203125" defaultRowHeight="17.399999999999999" x14ac:dyDescent="0.3"/>
  <cols>
    <col min="1" max="1" width="1.33203125" style="217" customWidth="1"/>
    <col min="2" max="2" width="7.6640625" style="301" customWidth="1"/>
    <col min="3" max="3" width="17.44140625" style="48" bestFit="1" customWidth="1"/>
    <col min="4" max="4" width="0.88671875" style="121" customWidth="1"/>
    <col min="5" max="5" width="11.77734375" style="76" customWidth="1"/>
    <col min="6" max="6" width="12.6640625" style="76" bestFit="1" customWidth="1"/>
    <col min="7" max="7" width="0.88671875" style="121" customWidth="1"/>
    <col min="8" max="8" width="11.21875" style="76" customWidth="1"/>
    <col min="9" max="9" width="11.88671875" style="76" customWidth="1"/>
    <col min="10" max="10" width="12.21875" style="76" customWidth="1"/>
    <col min="11" max="11" width="14.44140625" style="76" customWidth="1"/>
    <col min="12" max="12" width="12.33203125" style="76" customWidth="1"/>
    <col min="13" max="13" width="15.109375" style="76" customWidth="1"/>
    <col min="14" max="14" width="14.109375" style="76" customWidth="1"/>
    <col min="15" max="15" width="15.6640625" style="76" bestFit="1" customWidth="1"/>
    <col min="16" max="16" width="0.88671875" style="121" customWidth="1"/>
    <col min="17" max="17" width="11.109375" style="76" bestFit="1" customWidth="1"/>
    <col min="18" max="18" width="13.5546875" style="76" customWidth="1"/>
    <col min="19" max="19" width="0.88671875" style="121" customWidth="1"/>
    <col min="20" max="20" width="11.33203125" style="76" customWidth="1"/>
    <col min="21" max="21" width="15" style="76" customWidth="1"/>
    <col min="22" max="22" width="0.6640625" style="217" customWidth="1"/>
    <col min="23" max="23" width="10.33203125" style="217"/>
    <col min="24" max="24" width="1.5546875" style="217" customWidth="1"/>
    <col min="25" max="25" width="11.5546875" style="217" bestFit="1" customWidth="1"/>
    <col min="26" max="26" width="10.33203125" style="217"/>
    <col min="27" max="27" width="1.44140625" style="217" customWidth="1"/>
    <col min="28" max="28" width="11.5546875" style="217" bestFit="1" customWidth="1"/>
    <col min="29" max="29" width="11.21875" style="217" bestFit="1" customWidth="1"/>
    <col min="30" max="16384" width="10.33203125" style="217"/>
  </cols>
  <sheetData>
    <row r="1" spans="2:29" ht="19.2" hidden="1" customHeight="1" x14ac:dyDescent="0.3">
      <c r="C1" s="193"/>
    </row>
    <row r="2" spans="2:29" s="1" customFormat="1" ht="18" customHeight="1" x14ac:dyDescent="0.25">
      <c r="B2" s="300"/>
      <c r="C2" s="343" t="s">
        <v>121</v>
      </c>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row>
    <row r="3" spans="2:29" ht="16.5" customHeight="1" x14ac:dyDescent="0.3">
      <c r="C3" s="193"/>
    </row>
    <row r="4" spans="2:29" ht="32.25" customHeight="1" x14ac:dyDescent="0.3">
      <c r="C4" s="373" t="s">
        <v>46</v>
      </c>
      <c r="D4" s="23"/>
      <c r="E4" s="310" t="s">
        <v>92</v>
      </c>
      <c r="F4" s="310"/>
      <c r="G4" s="23"/>
      <c r="H4" s="374" t="s">
        <v>10</v>
      </c>
      <c r="I4" s="375"/>
      <c r="J4" s="376" t="s">
        <v>10</v>
      </c>
      <c r="K4" s="377"/>
      <c r="L4" s="378" t="s">
        <v>10</v>
      </c>
      <c r="M4" s="377"/>
      <c r="N4" s="379" t="s">
        <v>10</v>
      </c>
      <c r="O4" s="380"/>
      <c r="P4" s="23"/>
      <c r="Q4" s="310" t="s">
        <v>91</v>
      </c>
      <c r="R4" s="310"/>
      <c r="S4" s="23"/>
      <c r="T4" s="324" t="s">
        <v>122</v>
      </c>
      <c r="U4" s="324"/>
      <c r="W4" s="210"/>
      <c r="X4" s="4"/>
      <c r="Y4" s="369" t="s">
        <v>114</v>
      </c>
      <c r="Z4" s="369"/>
      <c r="AA4" s="246"/>
      <c r="AB4" s="371" t="s">
        <v>118</v>
      </c>
      <c r="AC4" s="371"/>
    </row>
    <row r="5" spans="2:29" s="219" customFormat="1" ht="13.95" customHeight="1" x14ac:dyDescent="0.25">
      <c r="B5" s="302"/>
      <c r="C5" s="373"/>
      <c r="D5" s="23"/>
      <c r="E5" s="310"/>
      <c r="F5" s="310"/>
      <c r="G5" s="23"/>
      <c r="H5" s="325" t="s">
        <v>88</v>
      </c>
      <c r="I5" s="326"/>
      <c r="J5" s="308" t="s">
        <v>89</v>
      </c>
      <c r="K5" s="309"/>
      <c r="L5" s="318" t="s">
        <v>90</v>
      </c>
      <c r="M5" s="309"/>
      <c r="N5" s="327" t="s">
        <v>85</v>
      </c>
      <c r="O5" s="328"/>
      <c r="P5" s="23"/>
      <c r="Q5" s="310"/>
      <c r="R5" s="310"/>
      <c r="S5" s="23"/>
      <c r="T5" s="324"/>
      <c r="U5" s="324"/>
      <c r="X5" s="48"/>
      <c r="Y5" s="370"/>
      <c r="Z5" s="370"/>
      <c r="AA5" s="247"/>
      <c r="AB5" s="372"/>
      <c r="AC5" s="372"/>
    </row>
    <row r="6" spans="2:29" s="220" customFormat="1" ht="41.4" x14ac:dyDescent="0.3">
      <c r="B6" s="303"/>
      <c r="C6" s="373"/>
      <c r="D6" s="94"/>
      <c r="E6" s="209" t="s">
        <v>9</v>
      </c>
      <c r="F6" s="209" t="s">
        <v>11</v>
      </c>
      <c r="G6" s="94"/>
      <c r="H6" s="95" t="s">
        <v>9</v>
      </c>
      <c r="I6" s="95" t="s">
        <v>11</v>
      </c>
      <c r="J6" s="96" t="s">
        <v>9</v>
      </c>
      <c r="K6" s="96" t="s">
        <v>11</v>
      </c>
      <c r="L6" s="95" t="s">
        <v>9</v>
      </c>
      <c r="M6" s="95" t="s">
        <v>11</v>
      </c>
      <c r="N6" s="209" t="s">
        <v>9</v>
      </c>
      <c r="O6" s="209" t="s">
        <v>11</v>
      </c>
      <c r="P6" s="94"/>
      <c r="Q6" s="209" t="s">
        <v>9</v>
      </c>
      <c r="R6" s="209" t="s">
        <v>11</v>
      </c>
      <c r="S6" s="94"/>
      <c r="T6" s="211" t="s">
        <v>8</v>
      </c>
      <c r="U6" s="211" t="s">
        <v>12</v>
      </c>
      <c r="W6" s="58" t="s">
        <v>70</v>
      </c>
      <c r="X6" s="48"/>
      <c r="Y6" s="81" t="s">
        <v>34</v>
      </c>
      <c r="Z6" s="82" t="s">
        <v>69</v>
      </c>
      <c r="AA6" s="248"/>
      <c r="AB6" s="81" t="s">
        <v>34</v>
      </c>
      <c r="AC6" s="82" t="s">
        <v>69</v>
      </c>
    </row>
    <row r="7" spans="2:29" s="220" customFormat="1" x14ac:dyDescent="0.3">
      <c r="B7" s="303">
        <v>1</v>
      </c>
      <c r="C7" s="240" t="s">
        <v>47</v>
      </c>
      <c r="D7" s="228"/>
      <c r="E7" s="225">
        <v>810</v>
      </c>
      <c r="F7" s="225">
        <v>7486.1319999999996</v>
      </c>
      <c r="G7" s="228"/>
      <c r="H7" s="224">
        <v>91</v>
      </c>
      <c r="I7" s="225">
        <v>3139.712</v>
      </c>
      <c r="J7" s="224">
        <v>44</v>
      </c>
      <c r="K7" s="225">
        <v>15280.307000000001</v>
      </c>
      <c r="L7" s="224">
        <v>0</v>
      </c>
      <c r="M7" s="225">
        <v>0</v>
      </c>
      <c r="N7" s="225">
        <f>SUM(H7+J7+L7)</f>
        <v>135</v>
      </c>
      <c r="O7" s="225">
        <f>SUM(I7+K7+M7)</f>
        <v>18420.019</v>
      </c>
      <c r="P7" s="228"/>
      <c r="Q7" s="224">
        <v>4</v>
      </c>
      <c r="R7" s="225">
        <v>31844.63</v>
      </c>
      <c r="S7" s="228"/>
      <c r="T7" s="239">
        <f>SUM(E7+N7+Q7)</f>
        <v>949</v>
      </c>
      <c r="U7" s="239">
        <f>SUM(F7+O7+R7)</f>
        <v>57750.781000000003</v>
      </c>
      <c r="W7" s="66">
        <f>U7/$U$29</f>
        <v>2.450660370943784E-2</v>
      </c>
      <c r="X7" s="48"/>
      <c r="Y7" s="249">
        <v>934</v>
      </c>
      <c r="Z7" s="250">
        <v>57580.471400000002</v>
      </c>
      <c r="AA7" s="251"/>
      <c r="AB7" s="237">
        <f>SUM(T7-Y7)</f>
        <v>15</v>
      </c>
      <c r="AC7" s="237">
        <f>SUM(U7-Z7)</f>
        <v>170.3096000000005</v>
      </c>
    </row>
    <row r="8" spans="2:29" s="220" customFormat="1" x14ac:dyDescent="0.3">
      <c r="B8" s="303">
        <v>2</v>
      </c>
      <c r="C8" s="240" t="s">
        <v>48</v>
      </c>
      <c r="D8" s="228"/>
      <c r="E8" s="225">
        <v>762</v>
      </c>
      <c r="F8" s="225">
        <v>6992.8760000000002</v>
      </c>
      <c r="G8" s="228"/>
      <c r="H8" s="224">
        <v>72</v>
      </c>
      <c r="I8" s="225">
        <v>1678.6010000000001</v>
      </c>
      <c r="J8" s="224">
        <v>31</v>
      </c>
      <c r="K8" s="225">
        <v>11221.096</v>
      </c>
      <c r="L8" s="224">
        <v>5</v>
      </c>
      <c r="M8" s="225">
        <v>30565.85</v>
      </c>
      <c r="N8" s="225">
        <f t="shared" ref="N8:N27" si="0">SUM(H8+J8+L8)</f>
        <v>108</v>
      </c>
      <c r="O8" s="225">
        <f t="shared" ref="O8:O27" si="1">SUM(I8+K8+M8)</f>
        <v>43465.546999999999</v>
      </c>
      <c r="P8" s="228"/>
      <c r="Q8" s="224">
        <v>5</v>
      </c>
      <c r="R8" s="225">
        <v>23185.204000000002</v>
      </c>
      <c r="S8" s="228"/>
      <c r="T8" s="239">
        <f t="shared" ref="T8:T27" si="2">SUM(E8+N8+Q8)</f>
        <v>875</v>
      </c>
      <c r="U8" s="239">
        <f t="shared" ref="U8:U27" si="3">SUM(F8+O8+R8)</f>
        <v>73643.626999999993</v>
      </c>
      <c r="W8" s="66">
        <f t="shared" ref="W8:W27" si="4">U8/$U$29</f>
        <v>3.1250749364145507E-2</v>
      </c>
      <c r="X8" s="48"/>
      <c r="Y8" s="250">
        <v>853</v>
      </c>
      <c r="Z8" s="250">
        <v>73409.217000000004</v>
      </c>
      <c r="AA8" s="251"/>
      <c r="AB8" s="237">
        <f t="shared" ref="AB8:AB27" si="5">SUM(T8-Y8)</f>
        <v>22</v>
      </c>
      <c r="AC8" s="237">
        <f t="shared" ref="AC8:AC27" si="6">SUM(U8-Z8)</f>
        <v>234.40999999998894</v>
      </c>
    </row>
    <row r="9" spans="2:29" s="221" customFormat="1" ht="18" x14ac:dyDescent="0.3">
      <c r="B9" s="303">
        <v>3</v>
      </c>
      <c r="C9" s="240" t="s">
        <v>49</v>
      </c>
      <c r="D9" s="229"/>
      <c r="E9" s="225">
        <v>2241</v>
      </c>
      <c r="F9" s="225">
        <v>16983.225999999999</v>
      </c>
      <c r="G9" s="229"/>
      <c r="H9" s="224">
        <v>135</v>
      </c>
      <c r="I9" s="225">
        <v>5335.4759999999997</v>
      </c>
      <c r="J9" s="224">
        <v>116</v>
      </c>
      <c r="K9" s="225">
        <v>34826.959999999999</v>
      </c>
      <c r="L9" s="224">
        <v>11</v>
      </c>
      <c r="M9" s="225">
        <v>28780.27</v>
      </c>
      <c r="N9" s="225">
        <f t="shared" si="0"/>
        <v>262</v>
      </c>
      <c r="O9" s="225">
        <f t="shared" si="1"/>
        <v>68942.706000000006</v>
      </c>
      <c r="P9" s="228"/>
      <c r="Q9" s="224">
        <v>1</v>
      </c>
      <c r="R9" s="225">
        <v>2936.64</v>
      </c>
      <c r="S9" s="229"/>
      <c r="T9" s="239">
        <f t="shared" si="2"/>
        <v>2504</v>
      </c>
      <c r="U9" s="239">
        <f t="shared" si="3"/>
        <v>88862.572</v>
      </c>
      <c r="W9" s="66">
        <f t="shared" si="4"/>
        <v>3.7708924431781921E-2</v>
      </c>
      <c r="X9" s="48"/>
      <c r="Y9" s="250">
        <v>2456</v>
      </c>
      <c r="Z9" s="250">
        <v>87716.891999999993</v>
      </c>
      <c r="AA9" s="251"/>
      <c r="AB9" s="237">
        <f t="shared" si="5"/>
        <v>48</v>
      </c>
      <c r="AC9" s="237">
        <f t="shared" si="6"/>
        <v>1145.6800000000076</v>
      </c>
    </row>
    <row r="10" spans="2:29" s="221" customFormat="1" ht="18" x14ac:dyDescent="0.3">
      <c r="B10" s="303">
        <v>4</v>
      </c>
      <c r="C10" s="240" t="s">
        <v>50</v>
      </c>
      <c r="D10" s="229"/>
      <c r="E10" s="225">
        <v>1272</v>
      </c>
      <c r="F10" s="225">
        <v>12833.356</v>
      </c>
      <c r="G10" s="229"/>
      <c r="H10" s="224">
        <v>122</v>
      </c>
      <c r="I10" s="225">
        <v>2528.5360000000001</v>
      </c>
      <c r="J10" s="224">
        <v>20</v>
      </c>
      <c r="K10" s="225">
        <v>5815.96</v>
      </c>
      <c r="L10" s="224">
        <v>2</v>
      </c>
      <c r="M10" s="225">
        <v>2634.41</v>
      </c>
      <c r="N10" s="225">
        <f t="shared" si="0"/>
        <v>144</v>
      </c>
      <c r="O10" s="225">
        <f t="shared" si="1"/>
        <v>10978.905999999999</v>
      </c>
      <c r="P10" s="228"/>
      <c r="Q10" s="224">
        <v>10</v>
      </c>
      <c r="R10" s="225">
        <v>52304.095000000001</v>
      </c>
      <c r="S10" s="229"/>
      <c r="T10" s="239">
        <f t="shared" si="2"/>
        <v>1426</v>
      </c>
      <c r="U10" s="239">
        <f t="shared" si="3"/>
        <v>76116.357000000004</v>
      </c>
      <c r="W10" s="66">
        <f t="shared" si="4"/>
        <v>3.230005489977867E-2</v>
      </c>
      <c r="X10" s="48"/>
      <c r="Y10" s="250">
        <v>1413</v>
      </c>
      <c r="Z10" s="250">
        <v>75931.986999999994</v>
      </c>
      <c r="AA10" s="251"/>
      <c r="AB10" s="237">
        <f t="shared" si="5"/>
        <v>13</v>
      </c>
      <c r="AC10" s="237">
        <f t="shared" si="6"/>
        <v>184.3700000000099</v>
      </c>
    </row>
    <row r="11" spans="2:29" s="220" customFormat="1" x14ac:dyDescent="0.3">
      <c r="B11" s="303">
        <v>5</v>
      </c>
      <c r="C11" s="240" t="s">
        <v>51</v>
      </c>
      <c r="D11" s="228"/>
      <c r="E11" s="225">
        <v>2825</v>
      </c>
      <c r="F11" s="225">
        <v>23839.398000000001</v>
      </c>
      <c r="G11" s="228"/>
      <c r="H11" s="224">
        <v>164</v>
      </c>
      <c r="I11" s="225">
        <v>5779.5640000000003</v>
      </c>
      <c r="J11" s="224">
        <v>126</v>
      </c>
      <c r="K11" s="225">
        <v>37324.182000000001</v>
      </c>
      <c r="L11" s="224">
        <v>20</v>
      </c>
      <c r="M11" s="225">
        <v>45936.050999999999</v>
      </c>
      <c r="N11" s="225">
        <f t="shared" si="0"/>
        <v>310</v>
      </c>
      <c r="O11" s="225">
        <f t="shared" si="1"/>
        <v>89039.796999999991</v>
      </c>
      <c r="P11" s="228"/>
      <c r="Q11" s="224">
        <v>3</v>
      </c>
      <c r="R11" s="225">
        <v>5755.86</v>
      </c>
      <c r="S11" s="228"/>
      <c r="T11" s="239">
        <f t="shared" si="2"/>
        <v>3138</v>
      </c>
      <c r="U11" s="239">
        <f t="shared" si="3"/>
        <v>118635.05499999999</v>
      </c>
      <c r="W11" s="66">
        <f t="shared" si="4"/>
        <v>5.0342908417677711E-2</v>
      </c>
      <c r="X11" s="48"/>
      <c r="Y11" s="250">
        <v>3106</v>
      </c>
      <c r="Z11" s="250">
        <v>118334.795</v>
      </c>
      <c r="AA11" s="251"/>
      <c r="AB11" s="237">
        <f t="shared" si="5"/>
        <v>32</v>
      </c>
      <c r="AC11" s="237">
        <f t="shared" si="6"/>
        <v>300.25999999999476</v>
      </c>
    </row>
    <row r="12" spans="2:29" s="220" customFormat="1" x14ac:dyDescent="0.3">
      <c r="B12" s="303">
        <v>6</v>
      </c>
      <c r="C12" s="240" t="s">
        <v>53</v>
      </c>
      <c r="D12" s="228"/>
      <c r="E12" s="225">
        <v>1788</v>
      </c>
      <c r="F12" s="225">
        <v>13227.186</v>
      </c>
      <c r="G12" s="228"/>
      <c r="H12" s="224">
        <v>104</v>
      </c>
      <c r="I12" s="225">
        <v>2987.3139999999999</v>
      </c>
      <c r="J12" s="224">
        <v>78</v>
      </c>
      <c r="K12" s="225">
        <v>24076.17</v>
      </c>
      <c r="L12" s="224">
        <v>5</v>
      </c>
      <c r="M12" s="225">
        <v>6454.1139999999996</v>
      </c>
      <c r="N12" s="225">
        <f t="shared" si="0"/>
        <v>187</v>
      </c>
      <c r="O12" s="225">
        <f t="shared" si="1"/>
        <v>33517.597999999998</v>
      </c>
      <c r="P12" s="228"/>
      <c r="Q12" s="224">
        <v>5</v>
      </c>
      <c r="R12" s="225">
        <v>3514.01</v>
      </c>
      <c r="S12" s="228"/>
      <c r="T12" s="239">
        <f t="shared" si="2"/>
        <v>1980</v>
      </c>
      <c r="U12" s="239">
        <f t="shared" si="3"/>
        <v>50258.794000000002</v>
      </c>
      <c r="W12" s="66">
        <f t="shared" si="4"/>
        <v>2.1327371269182875E-2</v>
      </c>
      <c r="X12" s="48"/>
      <c r="Y12" s="250">
        <v>1940</v>
      </c>
      <c r="Z12" s="250">
        <v>49916.504000000001</v>
      </c>
      <c r="AA12" s="251"/>
      <c r="AB12" s="237">
        <f t="shared" si="5"/>
        <v>40</v>
      </c>
      <c r="AC12" s="237">
        <f t="shared" si="6"/>
        <v>342.29000000000087</v>
      </c>
    </row>
    <row r="13" spans="2:29" s="220" customFormat="1" x14ac:dyDescent="0.3">
      <c r="B13" s="303">
        <v>7</v>
      </c>
      <c r="C13" s="240" t="s">
        <v>54</v>
      </c>
      <c r="D13" s="228"/>
      <c r="E13" s="225">
        <v>3282</v>
      </c>
      <c r="F13" s="225">
        <v>22519.499</v>
      </c>
      <c r="G13" s="228"/>
      <c r="H13" s="224">
        <v>246</v>
      </c>
      <c r="I13" s="225">
        <v>10160.457</v>
      </c>
      <c r="J13" s="224">
        <v>173</v>
      </c>
      <c r="K13" s="225">
        <v>47421.851000000002</v>
      </c>
      <c r="L13" s="224">
        <v>5</v>
      </c>
      <c r="M13" s="225">
        <v>10049.48</v>
      </c>
      <c r="N13" s="225">
        <f t="shared" si="0"/>
        <v>424</v>
      </c>
      <c r="O13" s="225">
        <f t="shared" si="1"/>
        <v>67631.788</v>
      </c>
      <c r="P13" s="228"/>
      <c r="Q13" s="224">
        <v>1</v>
      </c>
      <c r="R13" s="225">
        <v>1050.92</v>
      </c>
      <c r="S13" s="228"/>
      <c r="T13" s="239">
        <f t="shared" si="2"/>
        <v>3707</v>
      </c>
      <c r="U13" s="239">
        <f t="shared" si="3"/>
        <v>91202.206999999995</v>
      </c>
      <c r="W13" s="66">
        <f t="shared" si="4"/>
        <v>3.8701750966365592E-2</v>
      </c>
      <c r="X13" s="48"/>
      <c r="Y13" s="250">
        <v>3655</v>
      </c>
      <c r="Z13" s="250">
        <v>90826.126999999993</v>
      </c>
      <c r="AA13" s="251"/>
      <c r="AB13" s="237">
        <f t="shared" si="5"/>
        <v>52</v>
      </c>
      <c r="AC13" s="237">
        <f t="shared" si="6"/>
        <v>376.08000000000175</v>
      </c>
    </row>
    <row r="14" spans="2:29" s="220" customFormat="1" x14ac:dyDescent="0.3">
      <c r="B14" s="303">
        <v>8</v>
      </c>
      <c r="C14" s="240" t="s">
        <v>55</v>
      </c>
      <c r="D14" s="228"/>
      <c r="E14" s="225">
        <v>766</v>
      </c>
      <c r="F14" s="225">
        <v>5010.7110000000002</v>
      </c>
      <c r="G14" s="228"/>
      <c r="H14" s="224">
        <v>78</v>
      </c>
      <c r="I14" s="225">
        <v>3258.7689999999998</v>
      </c>
      <c r="J14" s="224">
        <v>117</v>
      </c>
      <c r="K14" s="225">
        <v>40491.394</v>
      </c>
      <c r="L14" s="224">
        <v>10</v>
      </c>
      <c r="M14" s="225">
        <v>15662.451999999999</v>
      </c>
      <c r="N14" s="225">
        <f t="shared" si="0"/>
        <v>205</v>
      </c>
      <c r="O14" s="225">
        <f t="shared" si="1"/>
        <v>59412.614999999998</v>
      </c>
      <c r="P14" s="228"/>
      <c r="Q14" s="224">
        <v>7</v>
      </c>
      <c r="R14" s="225">
        <v>9077.125</v>
      </c>
      <c r="S14" s="228"/>
      <c r="T14" s="239">
        <f t="shared" si="2"/>
        <v>978</v>
      </c>
      <c r="U14" s="239">
        <f t="shared" si="3"/>
        <v>73500.451000000001</v>
      </c>
      <c r="W14" s="66">
        <f t="shared" si="4"/>
        <v>3.1189992480308695E-2</v>
      </c>
      <c r="X14" s="48"/>
      <c r="Y14" s="250">
        <v>956</v>
      </c>
      <c r="Z14" s="250">
        <v>72510.981</v>
      </c>
      <c r="AA14" s="251"/>
      <c r="AB14" s="237">
        <f t="shared" si="5"/>
        <v>22</v>
      </c>
      <c r="AC14" s="237">
        <f t="shared" si="6"/>
        <v>989.47000000000116</v>
      </c>
    </row>
    <row r="15" spans="2:29" s="222" customFormat="1" x14ac:dyDescent="0.3">
      <c r="B15" s="303">
        <v>9</v>
      </c>
      <c r="C15" s="240" t="s">
        <v>56</v>
      </c>
      <c r="D15" s="230"/>
      <c r="E15" s="225">
        <v>2364</v>
      </c>
      <c r="F15" s="225">
        <v>15450.276</v>
      </c>
      <c r="G15" s="230"/>
      <c r="H15" s="224">
        <v>137</v>
      </c>
      <c r="I15" s="225">
        <v>4667.7020000000002</v>
      </c>
      <c r="J15" s="224">
        <v>79</v>
      </c>
      <c r="K15" s="225">
        <v>23236.495999999999</v>
      </c>
      <c r="L15" s="224">
        <v>7</v>
      </c>
      <c r="M15" s="225">
        <v>14222.819</v>
      </c>
      <c r="N15" s="225">
        <f t="shared" si="0"/>
        <v>223</v>
      </c>
      <c r="O15" s="225">
        <f t="shared" si="1"/>
        <v>42127.017</v>
      </c>
      <c r="P15" s="230"/>
      <c r="Q15" s="224">
        <v>14</v>
      </c>
      <c r="R15" s="225">
        <v>11493.465</v>
      </c>
      <c r="S15" s="230"/>
      <c r="T15" s="239">
        <f t="shared" si="2"/>
        <v>2601</v>
      </c>
      <c r="U15" s="239">
        <f t="shared" si="3"/>
        <v>69070.758000000002</v>
      </c>
      <c r="W15" s="66">
        <f t="shared" si="4"/>
        <v>2.9310247669490103E-2</v>
      </c>
      <c r="X15" s="48"/>
      <c r="Y15" s="250">
        <v>2562</v>
      </c>
      <c r="Z15" s="250">
        <v>68803.607999999993</v>
      </c>
      <c r="AA15" s="251"/>
      <c r="AB15" s="237">
        <f t="shared" si="5"/>
        <v>39</v>
      </c>
      <c r="AC15" s="237">
        <f t="shared" si="6"/>
        <v>267.15000000000873</v>
      </c>
    </row>
    <row r="16" spans="2:29" x14ac:dyDescent="0.3">
      <c r="B16" s="303">
        <v>10</v>
      </c>
      <c r="C16" s="240" t="s">
        <v>57</v>
      </c>
      <c r="D16" s="231"/>
      <c r="E16" s="225">
        <v>3336</v>
      </c>
      <c r="F16" s="225">
        <v>21743.118999999999</v>
      </c>
      <c r="G16" s="231"/>
      <c r="H16" s="224">
        <v>140</v>
      </c>
      <c r="I16" s="225">
        <v>6103.1459999999997</v>
      </c>
      <c r="J16" s="224">
        <v>99</v>
      </c>
      <c r="K16" s="225">
        <v>27320.207999999999</v>
      </c>
      <c r="L16" s="224">
        <v>11</v>
      </c>
      <c r="M16" s="225">
        <v>16065.596</v>
      </c>
      <c r="N16" s="225">
        <f t="shared" si="0"/>
        <v>250</v>
      </c>
      <c r="O16" s="225">
        <f t="shared" si="1"/>
        <v>49488.95</v>
      </c>
      <c r="P16" s="231"/>
      <c r="Q16" s="224">
        <v>10</v>
      </c>
      <c r="R16" s="225">
        <v>6375.6949999999997</v>
      </c>
      <c r="S16" s="231"/>
      <c r="T16" s="239">
        <f t="shared" si="2"/>
        <v>3596</v>
      </c>
      <c r="U16" s="239">
        <f t="shared" si="3"/>
        <v>77607.763999999996</v>
      </c>
      <c r="W16" s="66">
        <f t="shared" si="4"/>
        <v>3.2932935004352175E-2</v>
      </c>
      <c r="X16" s="48"/>
      <c r="Y16" s="250">
        <v>3557</v>
      </c>
      <c r="Z16" s="250">
        <v>76666.103999999992</v>
      </c>
      <c r="AA16" s="251"/>
      <c r="AB16" s="237">
        <f t="shared" si="5"/>
        <v>39</v>
      </c>
      <c r="AC16" s="237">
        <f t="shared" si="6"/>
        <v>941.66000000000349</v>
      </c>
    </row>
    <row r="17" spans="2:29" s="218" customFormat="1" x14ac:dyDescent="0.3">
      <c r="B17" s="303">
        <v>11</v>
      </c>
      <c r="C17" s="240" t="s">
        <v>58</v>
      </c>
      <c r="D17" s="228"/>
      <c r="E17" s="225">
        <v>6946</v>
      </c>
      <c r="F17" s="225">
        <v>53081.449000000001</v>
      </c>
      <c r="G17" s="228"/>
      <c r="H17" s="224">
        <v>180</v>
      </c>
      <c r="I17" s="225">
        <v>6542.616</v>
      </c>
      <c r="J17" s="224">
        <v>248</v>
      </c>
      <c r="K17" s="225">
        <v>88158.157000000007</v>
      </c>
      <c r="L17" s="224">
        <v>44</v>
      </c>
      <c r="M17" s="225">
        <v>92242.138000000006</v>
      </c>
      <c r="N17" s="225">
        <f t="shared" si="0"/>
        <v>472</v>
      </c>
      <c r="O17" s="225">
        <f t="shared" si="1"/>
        <v>186942.91100000002</v>
      </c>
      <c r="P17" s="228"/>
      <c r="Q17" s="224">
        <v>27</v>
      </c>
      <c r="R17" s="225">
        <v>52026.851000000002</v>
      </c>
      <c r="S17" s="228"/>
      <c r="T17" s="239">
        <f t="shared" si="2"/>
        <v>7445</v>
      </c>
      <c r="U17" s="239">
        <f t="shared" si="3"/>
        <v>292051.21100000001</v>
      </c>
      <c r="W17" s="66">
        <f t="shared" si="4"/>
        <v>0.1239322337621445</v>
      </c>
      <c r="X17" s="48"/>
      <c r="Y17" s="250">
        <v>7339</v>
      </c>
      <c r="Z17" s="250">
        <v>280924.43100000004</v>
      </c>
      <c r="AA17" s="251"/>
      <c r="AB17" s="237">
        <f t="shared" si="5"/>
        <v>106</v>
      </c>
      <c r="AC17" s="237">
        <f t="shared" si="6"/>
        <v>11126.77999999997</v>
      </c>
    </row>
    <row r="18" spans="2:29" x14ac:dyDescent="0.3">
      <c r="B18" s="303">
        <v>12</v>
      </c>
      <c r="C18" s="240" t="s">
        <v>59</v>
      </c>
      <c r="D18" s="231"/>
      <c r="E18" s="225">
        <v>2827</v>
      </c>
      <c r="F18" s="225">
        <v>23207.212</v>
      </c>
      <c r="G18" s="231"/>
      <c r="H18" s="224">
        <v>209</v>
      </c>
      <c r="I18" s="225">
        <v>6503.27</v>
      </c>
      <c r="J18" s="224">
        <v>90</v>
      </c>
      <c r="K18" s="225">
        <v>29869.316999999999</v>
      </c>
      <c r="L18" s="224">
        <v>18</v>
      </c>
      <c r="M18" s="225">
        <v>56766.207999999999</v>
      </c>
      <c r="N18" s="225">
        <f t="shared" si="0"/>
        <v>317</v>
      </c>
      <c r="O18" s="225">
        <f t="shared" si="1"/>
        <v>93138.794999999998</v>
      </c>
      <c r="P18" s="231"/>
      <c r="Q18" s="224">
        <v>13</v>
      </c>
      <c r="R18" s="225">
        <v>24879.94</v>
      </c>
      <c r="S18" s="231"/>
      <c r="T18" s="239">
        <f t="shared" si="2"/>
        <v>3157</v>
      </c>
      <c r="U18" s="239">
        <f t="shared" si="3"/>
        <v>141225.94699999999</v>
      </c>
      <c r="W18" s="66">
        <f t="shared" si="4"/>
        <v>5.9929376827286045E-2</v>
      </c>
      <c r="X18" s="48"/>
      <c r="Y18" s="250">
        <v>3109</v>
      </c>
      <c r="Z18" s="250">
        <v>140310.837</v>
      </c>
      <c r="AA18" s="251"/>
      <c r="AB18" s="237">
        <f t="shared" si="5"/>
        <v>48</v>
      </c>
      <c r="AC18" s="237">
        <f t="shared" si="6"/>
        <v>915.10999999998603</v>
      </c>
    </row>
    <row r="19" spans="2:29" x14ac:dyDescent="0.3">
      <c r="B19" s="303">
        <v>13</v>
      </c>
      <c r="C19" s="240" t="s">
        <v>60</v>
      </c>
      <c r="D19" s="231"/>
      <c r="E19" s="225">
        <v>6884</v>
      </c>
      <c r="F19" s="225">
        <v>59362.718999999997</v>
      </c>
      <c r="G19" s="231"/>
      <c r="H19" s="224">
        <v>263</v>
      </c>
      <c r="I19" s="225">
        <v>7870.6170000000002</v>
      </c>
      <c r="J19" s="224">
        <v>109</v>
      </c>
      <c r="K19" s="225">
        <v>35049.345999999998</v>
      </c>
      <c r="L19" s="224">
        <v>15</v>
      </c>
      <c r="M19" s="225">
        <v>31635.011999999999</v>
      </c>
      <c r="N19" s="225">
        <f t="shared" si="0"/>
        <v>387</v>
      </c>
      <c r="O19" s="225">
        <f t="shared" si="1"/>
        <v>74554.974999999991</v>
      </c>
      <c r="P19" s="231"/>
      <c r="Q19" s="224">
        <v>19</v>
      </c>
      <c r="R19" s="225">
        <v>142561.29500000001</v>
      </c>
      <c r="S19" s="231"/>
      <c r="T19" s="239">
        <f t="shared" si="2"/>
        <v>7290</v>
      </c>
      <c r="U19" s="239">
        <f t="shared" si="3"/>
        <v>276478.989</v>
      </c>
      <c r="W19" s="66">
        <f t="shared" si="4"/>
        <v>0.11732414523379388</v>
      </c>
      <c r="X19" s="48"/>
      <c r="Y19" s="250">
        <v>7190</v>
      </c>
      <c r="Z19" s="250">
        <v>275441.26899999997</v>
      </c>
      <c r="AA19" s="251"/>
      <c r="AB19" s="237">
        <f t="shared" si="5"/>
        <v>100</v>
      </c>
      <c r="AC19" s="237">
        <f t="shared" si="6"/>
        <v>1037.7200000000303</v>
      </c>
    </row>
    <row r="20" spans="2:29" x14ac:dyDescent="0.3">
      <c r="B20" s="303">
        <v>14</v>
      </c>
      <c r="C20" s="240" t="s">
        <v>61</v>
      </c>
      <c r="D20" s="231"/>
      <c r="E20" s="225">
        <v>5915</v>
      </c>
      <c r="F20" s="225">
        <v>48158.135000000002</v>
      </c>
      <c r="G20" s="231"/>
      <c r="H20" s="224">
        <v>176</v>
      </c>
      <c r="I20" s="225">
        <v>5922.3869999999997</v>
      </c>
      <c r="J20" s="224">
        <v>92</v>
      </c>
      <c r="K20" s="225">
        <v>30541.53</v>
      </c>
      <c r="L20" s="224">
        <v>10</v>
      </c>
      <c r="M20" s="225">
        <v>27519.326000000001</v>
      </c>
      <c r="N20" s="225">
        <f t="shared" si="0"/>
        <v>278</v>
      </c>
      <c r="O20" s="225">
        <f t="shared" si="1"/>
        <v>63983.243000000002</v>
      </c>
      <c r="P20" s="231"/>
      <c r="Q20" s="224">
        <v>11</v>
      </c>
      <c r="R20" s="225">
        <v>9315.6550000000007</v>
      </c>
      <c r="S20" s="231"/>
      <c r="T20" s="239">
        <f t="shared" si="2"/>
        <v>6204</v>
      </c>
      <c r="U20" s="239">
        <f t="shared" si="3"/>
        <v>121457.033</v>
      </c>
      <c r="W20" s="66">
        <f t="shared" si="4"/>
        <v>5.1540417703703677E-2</v>
      </c>
      <c r="X20" s="48"/>
      <c r="Y20" s="250">
        <v>6065</v>
      </c>
      <c r="Z20" s="250">
        <v>116610.673</v>
      </c>
      <c r="AA20" s="251"/>
      <c r="AB20" s="237">
        <f t="shared" si="5"/>
        <v>139</v>
      </c>
      <c r="AC20" s="237">
        <f t="shared" si="6"/>
        <v>4846.3600000000006</v>
      </c>
    </row>
    <row r="21" spans="2:29" x14ac:dyDescent="0.3">
      <c r="B21" s="303">
        <v>15</v>
      </c>
      <c r="C21" s="240" t="s">
        <v>62</v>
      </c>
      <c r="D21" s="231"/>
      <c r="E21" s="225">
        <v>5009</v>
      </c>
      <c r="F21" s="225">
        <v>45317.103999999999</v>
      </c>
      <c r="G21" s="231"/>
      <c r="H21" s="224">
        <v>114</v>
      </c>
      <c r="I21" s="225">
        <v>3227.7060000000001</v>
      </c>
      <c r="J21" s="224">
        <v>53</v>
      </c>
      <c r="K21" s="225">
        <v>17866.312999999998</v>
      </c>
      <c r="L21" s="224">
        <v>5</v>
      </c>
      <c r="M21" s="225">
        <v>13569.24</v>
      </c>
      <c r="N21" s="225">
        <f t="shared" si="0"/>
        <v>172</v>
      </c>
      <c r="O21" s="225">
        <f t="shared" si="1"/>
        <v>34663.258999999998</v>
      </c>
      <c r="P21" s="231"/>
      <c r="Q21" s="224">
        <v>4</v>
      </c>
      <c r="R21" s="225">
        <v>19639.025000000001</v>
      </c>
      <c r="S21" s="231"/>
      <c r="T21" s="239">
        <f t="shared" si="2"/>
        <v>5185</v>
      </c>
      <c r="U21" s="239">
        <f t="shared" si="3"/>
        <v>99619.388000000006</v>
      </c>
      <c r="W21" s="66">
        <f t="shared" si="4"/>
        <v>4.2273590438417233E-2</v>
      </c>
      <c r="X21" s="48"/>
      <c r="Y21" s="250">
        <v>5057</v>
      </c>
      <c r="Z21" s="250">
        <v>98319.547999999981</v>
      </c>
      <c r="AA21" s="251"/>
      <c r="AB21" s="237">
        <f t="shared" si="5"/>
        <v>128</v>
      </c>
      <c r="AC21" s="237">
        <f t="shared" si="6"/>
        <v>1299.8400000000256</v>
      </c>
    </row>
    <row r="22" spans="2:29" x14ac:dyDescent="0.3">
      <c r="B22" s="303">
        <v>16</v>
      </c>
      <c r="C22" s="240" t="s">
        <v>63</v>
      </c>
      <c r="D22" s="231"/>
      <c r="E22" s="225">
        <v>1460</v>
      </c>
      <c r="F22" s="225">
        <v>15904.815000000001</v>
      </c>
      <c r="G22" s="231"/>
      <c r="H22" s="224">
        <v>105</v>
      </c>
      <c r="I22" s="225">
        <v>2959.9110000000001</v>
      </c>
      <c r="J22" s="224">
        <v>18</v>
      </c>
      <c r="K22" s="225">
        <v>5424.0749999999998</v>
      </c>
      <c r="L22" s="224">
        <v>2</v>
      </c>
      <c r="M22" s="225">
        <v>2955.3</v>
      </c>
      <c r="N22" s="225">
        <f t="shared" si="0"/>
        <v>125</v>
      </c>
      <c r="O22" s="225">
        <f t="shared" si="1"/>
        <v>11339.286</v>
      </c>
      <c r="P22" s="231"/>
      <c r="Q22" s="224">
        <v>3</v>
      </c>
      <c r="R22" s="225">
        <v>22196.884999999998</v>
      </c>
      <c r="S22" s="231"/>
      <c r="T22" s="239">
        <f t="shared" si="2"/>
        <v>1588</v>
      </c>
      <c r="U22" s="239">
        <f t="shared" si="3"/>
        <v>49440.986000000004</v>
      </c>
      <c r="W22" s="66">
        <f t="shared" si="4"/>
        <v>2.0980333597667961E-2</v>
      </c>
      <c r="X22" s="48"/>
      <c r="Y22" s="250">
        <v>1555</v>
      </c>
      <c r="Z22" s="250">
        <v>49102.675999999992</v>
      </c>
      <c r="AA22" s="251"/>
      <c r="AB22" s="237">
        <f t="shared" si="5"/>
        <v>33</v>
      </c>
      <c r="AC22" s="237">
        <f t="shared" si="6"/>
        <v>338.31000000001222</v>
      </c>
    </row>
    <row r="23" spans="2:29" x14ac:dyDescent="0.3">
      <c r="B23" s="303">
        <v>17</v>
      </c>
      <c r="C23" s="240" t="s">
        <v>64</v>
      </c>
      <c r="D23" s="231"/>
      <c r="E23" s="225">
        <v>7290</v>
      </c>
      <c r="F23" s="225">
        <v>61288.235000000001</v>
      </c>
      <c r="G23" s="231"/>
      <c r="H23" s="224">
        <v>393</v>
      </c>
      <c r="I23" s="225">
        <v>10096.757</v>
      </c>
      <c r="J23" s="224">
        <v>104</v>
      </c>
      <c r="K23" s="225">
        <v>29905.043000000001</v>
      </c>
      <c r="L23" s="224">
        <v>9</v>
      </c>
      <c r="M23" s="225">
        <v>23145.076000000001</v>
      </c>
      <c r="N23" s="225">
        <f t="shared" si="0"/>
        <v>506</v>
      </c>
      <c r="O23" s="225">
        <f t="shared" si="1"/>
        <v>63146.876000000004</v>
      </c>
      <c r="P23" s="231"/>
      <c r="Q23" s="224">
        <v>11</v>
      </c>
      <c r="R23" s="225">
        <v>67403.37</v>
      </c>
      <c r="S23" s="231"/>
      <c r="T23" s="239">
        <f t="shared" si="2"/>
        <v>7807</v>
      </c>
      <c r="U23" s="239">
        <f t="shared" si="3"/>
        <v>191838.481</v>
      </c>
      <c r="W23" s="66">
        <f t="shared" si="4"/>
        <v>8.140685803171252E-2</v>
      </c>
      <c r="X23" s="48"/>
      <c r="Y23" s="250">
        <v>7705</v>
      </c>
      <c r="Z23" s="250">
        <v>190872.68099999998</v>
      </c>
      <c r="AA23" s="251"/>
      <c r="AB23" s="237">
        <f t="shared" si="5"/>
        <v>102</v>
      </c>
      <c r="AC23" s="237">
        <f t="shared" si="6"/>
        <v>965.80000000001746</v>
      </c>
    </row>
    <row r="24" spans="2:29" x14ac:dyDescent="0.3">
      <c r="B24" s="303">
        <v>18</v>
      </c>
      <c r="C24" s="240" t="s">
        <v>65</v>
      </c>
      <c r="D24" s="231"/>
      <c r="E24" s="225">
        <v>12878</v>
      </c>
      <c r="F24" s="225">
        <v>104601.789</v>
      </c>
      <c r="G24" s="231"/>
      <c r="H24" s="224">
        <v>287</v>
      </c>
      <c r="I24" s="225">
        <v>7573.098</v>
      </c>
      <c r="J24" s="224">
        <v>141</v>
      </c>
      <c r="K24" s="225">
        <v>40011.15</v>
      </c>
      <c r="L24" s="224">
        <v>5</v>
      </c>
      <c r="M24" s="225">
        <v>5567.83</v>
      </c>
      <c r="N24" s="225">
        <f t="shared" si="0"/>
        <v>433</v>
      </c>
      <c r="O24" s="225">
        <f t="shared" si="1"/>
        <v>53152.078000000001</v>
      </c>
      <c r="P24" s="231"/>
      <c r="Q24" s="224">
        <v>1</v>
      </c>
      <c r="R24" s="225">
        <v>6103.5</v>
      </c>
      <c r="S24" s="231"/>
      <c r="T24" s="239">
        <f t="shared" si="2"/>
        <v>13312</v>
      </c>
      <c r="U24" s="239">
        <f t="shared" si="3"/>
        <v>163857.367</v>
      </c>
      <c r="W24" s="66">
        <f t="shared" si="4"/>
        <v>6.9533043335654937E-2</v>
      </c>
      <c r="X24" s="48"/>
      <c r="Y24" s="250">
        <v>13109</v>
      </c>
      <c r="Z24" s="250">
        <v>161636.617</v>
      </c>
      <c r="AA24" s="251"/>
      <c r="AB24" s="237">
        <f t="shared" si="5"/>
        <v>203</v>
      </c>
      <c r="AC24" s="237">
        <f t="shared" si="6"/>
        <v>2220.75</v>
      </c>
    </row>
    <row r="25" spans="2:29" x14ac:dyDescent="0.3">
      <c r="B25" s="303">
        <v>19</v>
      </c>
      <c r="C25" s="240" t="s">
        <v>66</v>
      </c>
      <c r="D25" s="231"/>
      <c r="E25" s="225">
        <v>6700</v>
      </c>
      <c r="F25" s="225">
        <v>58728.224999999999</v>
      </c>
      <c r="G25" s="231"/>
      <c r="H25" s="224">
        <v>219</v>
      </c>
      <c r="I25" s="225">
        <v>5933.4859999999999</v>
      </c>
      <c r="J25" s="224">
        <v>83</v>
      </c>
      <c r="K25" s="225">
        <v>22324.749</v>
      </c>
      <c r="L25" s="224">
        <v>5</v>
      </c>
      <c r="M25" s="225">
        <v>9550.4500000000007</v>
      </c>
      <c r="N25" s="225">
        <f t="shared" si="0"/>
        <v>307</v>
      </c>
      <c r="O25" s="225">
        <f t="shared" si="1"/>
        <v>37808.684999999998</v>
      </c>
      <c r="P25" s="231"/>
      <c r="Q25" s="224">
        <v>2</v>
      </c>
      <c r="R25" s="225">
        <v>13168.82</v>
      </c>
      <c r="S25" s="231"/>
      <c r="T25" s="239">
        <f t="shared" si="2"/>
        <v>7009</v>
      </c>
      <c r="U25" s="239">
        <f t="shared" si="3"/>
        <v>109705.73000000001</v>
      </c>
      <c r="W25" s="66">
        <f t="shared" si="4"/>
        <v>4.6553740108979412E-2</v>
      </c>
      <c r="X25" s="48"/>
      <c r="Y25" s="250">
        <v>6883</v>
      </c>
      <c r="Z25" s="250">
        <v>108524.27000000002</v>
      </c>
      <c r="AA25" s="251"/>
      <c r="AB25" s="237">
        <f t="shared" si="5"/>
        <v>126</v>
      </c>
      <c r="AC25" s="237">
        <f t="shared" si="6"/>
        <v>1181.4599999999919</v>
      </c>
    </row>
    <row r="26" spans="2:29" ht="17.399999999999999" customHeight="1" x14ac:dyDescent="0.3">
      <c r="B26" s="303">
        <v>20</v>
      </c>
      <c r="C26" s="241" t="s">
        <v>67</v>
      </c>
      <c r="D26" s="231"/>
      <c r="E26" s="225">
        <v>2172</v>
      </c>
      <c r="F26" s="225">
        <v>20319.753000000001</v>
      </c>
      <c r="G26" s="231"/>
      <c r="H26" s="224">
        <v>104</v>
      </c>
      <c r="I26" s="225">
        <v>3245.585</v>
      </c>
      <c r="J26" s="224">
        <v>37</v>
      </c>
      <c r="K26" s="225">
        <v>14023.69</v>
      </c>
      <c r="L26" s="224">
        <v>8</v>
      </c>
      <c r="M26" s="225">
        <v>17713.142</v>
      </c>
      <c r="N26" s="225">
        <f t="shared" si="0"/>
        <v>149</v>
      </c>
      <c r="O26" s="225">
        <f t="shared" si="1"/>
        <v>34982.417000000001</v>
      </c>
      <c r="P26" s="231"/>
      <c r="Q26" s="224">
        <v>9</v>
      </c>
      <c r="R26" s="225">
        <v>39329.129999999997</v>
      </c>
      <c r="S26" s="231"/>
      <c r="T26" s="239">
        <f t="shared" si="2"/>
        <v>2330</v>
      </c>
      <c r="U26" s="239">
        <f t="shared" si="3"/>
        <v>94631.299999999988</v>
      </c>
      <c r="W26" s="66">
        <f t="shared" si="4"/>
        <v>4.0156890131216143E-2</v>
      </c>
      <c r="X26" s="48"/>
      <c r="Y26" s="250">
        <v>2263</v>
      </c>
      <c r="Z26" s="250">
        <v>93988.540000000008</v>
      </c>
      <c r="AA26" s="251"/>
      <c r="AB26" s="237">
        <f t="shared" si="5"/>
        <v>67</v>
      </c>
      <c r="AC26" s="237">
        <f t="shared" si="6"/>
        <v>642.75999999998021</v>
      </c>
    </row>
    <row r="27" spans="2:29" x14ac:dyDescent="0.3">
      <c r="B27" s="303">
        <v>21</v>
      </c>
      <c r="C27" s="240" t="s">
        <v>68</v>
      </c>
      <c r="D27" s="231"/>
      <c r="E27" s="225">
        <v>2890</v>
      </c>
      <c r="F27" s="225">
        <v>24615.087</v>
      </c>
      <c r="G27" s="231"/>
      <c r="H27" s="224">
        <v>180</v>
      </c>
      <c r="I27" s="225">
        <v>4830.1559999999999</v>
      </c>
      <c r="J27" s="224">
        <v>26</v>
      </c>
      <c r="K27" s="225">
        <v>8304.9539999999997</v>
      </c>
      <c r="L27" s="224">
        <v>1</v>
      </c>
      <c r="M27" s="225">
        <v>1834.56</v>
      </c>
      <c r="N27" s="225">
        <f t="shared" si="0"/>
        <v>207</v>
      </c>
      <c r="O27" s="225">
        <f t="shared" si="1"/>
        <v>14969.67</v>
      </c>
      <c r="P27" s="231"/>
      <c r="Q27" s="224">
        <v>0</v>
      </c>
      <c r="R27" s="225">
        <v>0</v>
      </c>
      <c r="S27" s="231"/>
      <c r="T27" s="239">
        <f t="shared" si="2"/>
        <v>3097</v>
      </c>
      <c r="U27" s="239">
        <f t="shared" si="3"/>
        <v>39584.756999999998</v>
      </c>
      <c r="W27" s="66">
        <f t="shared" si="4"/>
        <v>1.6797832616902538E-2</v>
      </c>
      <c r="X27" s="48"/>
      <c r="Y27" s="250">
        <v>3057</v>
      </c>
      <c r="Z27" s="250">
        <v>39245.756999999998</v>
      </c>
      <c r="AA27" s="251"/>
      <c r="AB27" s="237">
        <f t="shared" si="5"/>
        <v>40</v>
      </c>
      <c r="AC27" s="237">
        <f t="shared" si="6"/>
        <v>339</v>
      </c>
    </row>
    <row r="28" spans="2:29" s="222" customFormat="1" ht="7.2" customHeight="1" x14ac:dyDescent="0.3">
      <c r="B28" s="304"/>
      <c r="C28" s="232"/>
      <c r="D28" s="230"/>
      <c r="E28" s="227"/>
      <c r="F28" s="227"/>
      <c r="G28" s="230"/>
      <c r="H28" s="230"/>
      <c r="I28" s="230"/>
      <c r="J28" s="230"/>
      <c r="K28" s="227"/>
      <c r="L28" s="230"/>
      <c r="M28" s="227"/>
      <c r="N28" s="230"/>
      <c r="O28" s="230"/>
      <c r="P28" s="230"/>
      <c r="Q28" s="230"/>
      <c r="R28" s="227"/>
      <c r="S28" s="230"/>
      <c r="T28" s="226"/>
      <c r="U28" s="226"/>
      <c r="X28" s="223"/>
      <c r="Y28" s="252"/>
      <c r="Z28" s="238"/>
      <c r="AA28" s="238"/>
      <c r="AB28" s="253"/>
      <c r="AC28" s="253"/>
    </row>
    <row r="29" spans="2:29" s="235" customFormat="1" x14ac:dyDescent="0.3">
      <c r="B29" s="305"/>
      <c r="C29" s="80" t="s">
        <v>71</v>
      </c>
      <c r="D29" s="233"/>
      <c r="E29" s="234">
        <f>SUM(E7:E27)</f>
        <v>80417</v>
      </c>
      <c r="F29" s="234">
        <f>SUM(F7:F27)</f>
        <v>660670.30199999991</v>
      </c>
      <c r="G29" s="233"/>
      <c r="H29" s="234">
        <f t="shared" ref="H29:O29" si="7">SUM(H7:H27)</f>
        <v>3519</v>
      </c>
      <c r="I29" s="234">
        <f t="shared" si="7"/>
        <v>110344.86600000002</v>
      </c>
      <c r="J29" s="234">
        <f t="shared" si="7"/>
        <v>1884</v>
      </c>
      <c r="K29" s="234">
        <f t="shared" si="7"/>
        <v>588492.94799999997</v>
      </c>
      <c r="L29" s="234">
        <f t="shared" si="7"/>
        <v>198</v>
      </c>
      <c r="M29" s="234">
        <f t="shared" si="7"/>
        <v>452869.32399999996</v>
      </c>
      <c r="N29" s="234">
        <f>SUM(N7:N27)</f>
        <v>5601</v>
      </c>
      <c r="O29" s="234">
        <f t="shared" si="7"/>
        <v>1151707.138</v>
      </c>
      <c r="P29" s="233"/>
      <c r="Q29" s="234">
        <f>SUM(Q7:Q27)</f>
        <v>160</v>
      </c>
      <c r="R29" s="234">
        <f>SUM(R7:R27)</f>
        <v>544162.11499999999</v>
      </c>
      <c r="S29" s="233"/>
      <c r="T29" s="239">
        <f>SUM(T7:T27)</f>
        <v>86178</v>
      </c>
      <c r="U29" s="239">
        <f>SUM(U7:U27)</f>
        <v>2356539.5550000002</v>
      </c>
      <c r="W29" s="83">
        <f>SUM(W7:W27)</f>
        <v>0.99999999999999978</v>
      </c>
      <c r="X29" s="236"/>
      <c r="Y29" s="212">
        <f>SUM(Y7:Y27)</f>
        <v>84764</v>
      </c>
      <c r="Z29" s="212">
        <f>SUM(Z7:Z27)</f>
        <v>2326673.9854000001</v>
      </c>
      <c r="AA29" s="254"/>
      <c r="AB29" s="212">
        <f>SUM(T29-Y29)</f>
        <v>1414</v>
      </c>
      <c r="AC29" s="212">
        <f>SUM(U29-Z29)</f>
        <v>29865.569600000046</v>
      </c>
    </row>
    <row r="30" spans="2:29" ht="10.8" customHeight="1" x14ac:dyDescent="0.3">
      <c r="D30" s="76"/>
      <c r="G30" s="76"/>
      <c r="P30" s="76"/>
      <c r="S30" s="76"/>
    </row>
    <row r="31" spans="2:29" ht="35.4" customHeight="1" x14ac:dyDescent="0.3">
      <c r="C31" s="368" t="s">
        <v>83</v>
      </c>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row>
    <row r="32" spans="2:29" x14ac:dyDescent="0.3">
      <c r="D32" s="76"/>
      <c r="G32" s="76"/>
      <c r="P32" s="76"/>
      <c r="S32" s="76"/>
    </row>
    <row r="33" spans="4:19" x14ac:dyDescent="0.3">
      <c r="D33" s="76"/>
      <c r="G33" s="76"/>
      <c r="P33" s="76"/>
      <c r="S33" s="76"/>
    </row>
    <row r="34" spans="4:19" x14ac:dyDescent="0.3">
      <c r="D34" s="76"/>
      <c r="G34" s="76"/>
      <c r="P34" s="76"/>
      <c r="S34" s="76"/>
    </row>
    <row r="35" spans="4:19" x14ac:dyDescent="0.3">
      <c r="D35" s="76"/>
      <c r="G35" s="76"/>
      <c r="P35" s="76"/>
      <c r="S35" s="76"/>
    </row>
    <row r="36" spans="4:19" x14ac:dyDescent="0.3">
      <c r="D36" s="76"/>
      <c r="G36" s="76"/>
      <c r="P36" s="76"/>
      <c r="S36" s="76"/>
    </row>
    <row r="37" spans="4:19" ht="4.2" customHeight="1" x14ac:dyDescent="0.3">
      <c r="D37" s="76"/>
      <c r="G37" s="76"/>
      <c r="P37" s="76"/>
      <c r="S37" s="76"/>
    </row>
    <row r="38" spans="4:19" x14ac:dyDescent="0.3">
      <c r="D38" s="76"/>
      <c r="G38" s="76"/>
      <c r="P38" s="76"/>
      <c r="S38" s="76"/>
    </row>
    <row r="39" spans="4:19" ht="6.6" customHeight="1" x14ac:dyDescent="0.3">
      <c r="D39" s="76"/>
      <c r="G39" s="76"/>
      <c r="P39" s="76"/>
      <c r="S39" s="76"/>
    </row>
    <row r="40" spans="4:19" ht="65.400000000000006" customHeight="1" x14ac:dyDescent="0.3">
      <c r="D40" s="76"/>
      <c r="G40" s="76"/>
      <c r="P40" s="76"/>
      <c r="S40" s="76"/>
    </row>
    <row r="41" spans="4:19" ht="13.8" customHeight="1" x14ac:dyDescent="0.3">
      <c r="D41" s="76"/>
      <c r="G41" s="76"/>
      <c r="P41" s="76"/>
      <c r="S41" s="76"/>
    </row>
    <row r="42" spans="4:19" x14ac:dyDescent="0.3">
      <c r="D42" s="76"/>
      <c r="G42" s="76"/>
      <c r="P42" s="76"/>
      <c r="S42" s="76"/>
    </row>
    <row r="43" spans="4:19" x14ac:dyDescent="0.3">
      <c r="D43" s="76"/>
      <c r="G43" s="76"/>
      <c r="P43" s="76"/>
      <c r="S43" s="76"/>
    </row>
    <row r="44" spans="4:19" x14ac:dyDescent="0.3">
      <c r="D44" s="76"/>
      <c r="G44" s="76"/>
      <c r="P44" s="76"/>
      <c r="S44" s="76"/>
    </row>
    <row r="45" spans="4:19" x14ac:dyDescent="0.3">
      <c r="D45" s="76"/>
      <c r="G45" s="76"/>
      <c r="P45" s="76"/>
      <c r="S45" s="76"/>
    </row>
    <row r="46" spans="4:19" x14ac:dyDescent="0.3">
      <c r="D46" s="76"/>
      <c r="G46" s="76"/>
      <c r="P46" s="76"/>
      <c r="S46" s="76"/>
    </row>
    <row r="47" spans="4:19" x14ac:dyDescent="0.3">
      <c r="D47" s="76"/>
      <c r="G47" s="76"/>
      <c r="P47" s="76"/>
      <c r="S47" s="76"/>
    </row>
    <row r="48" spans="4:19" x14ac:dyDescent="0.3">
      <c r="D48" s="76"/>
      <c r="G48" s="76"/>
      <c r="P48" s="76"/>
      <c r="S48" s="76"/>
    </row>
    <row r="49" spans="4:19" x14ac:dyDescent="0.3">
      <c r="D49" s="76"/>
      <c r="G49" s="76"/>
      <c r="P49" s="76"/>
      <c r="S49" s="76"/>
    </row>
    <row r="50" spans="4:19" x14ac:dyDescent="0.3">
      <c r="D50" s="76"/>
      <c r="G50" s="76"/>
      <c r="P50" s="76"/>
      <c r="S50" s="76"/>
    </row>
    <row r="51" spans="4:19" x14ac:dyDescent="0.3">
      <c r="D51" s="76"/>
      <c r="G51" s="76"/>
      <c r="P51" s="76"/>
      <c r="S51" s="76"/>
    </row>
    <row r="52" spans="4:19" x14ac:dyDescent="0.3">
      <c r="D52" s="76"/>
      <c r="G52" s="76"/>
      <c r="P52" s="76"/>
      <c r="S52" s="76"/>
    </row>
    <row r="53" spans="4:19" x14ac:dyDescent="0.3">
      <c r="D53" s="76"/>
      <c r="G53" s="76"/>
      <c r="P53" s="76"/>
      <c r="S53" s="76"/>
    </row>
    <row r="54" spans="4:19" x14ac:dyDescent="0.3">
      <c r="D54" s="76"/>
      <c r="G54" s="76"/>
      <c r="P54" s="76"/>
      <c r="S54" s="76"/>
    </row>
    <row r="55" spans="4:19" x14ac:dyDescent="0.3">
      <c r="D55" s="76"/>
      <c r="G55" s="76"/>
      <c r="P55" s="76"/>
      <c r="S55" s="76"/>
    </row>
    <row r="56" spans="4:19" x14ac:dyDescent="0.3">
      <c r="D56" s="76"/>
      <c r="G56" s="76"/>
      <c r="P56" s="76"/>
      <c r="S56" s="76"/>
    </row>
    <row r="57" spans="4:19" x14ac:dyDescent="0.3">
      <c r="D57" s="76"/>
      <c r="G57" s="76"/>
      <c r="P57" s="76"/>
      <c r="S57" s="76"/>
    </row>
    <row r="58" spans="4:19" x14ac:dyDescent="0.3">
      <c r="D58" s="76"/>
      <c r="G58" s="76"/>
      <c r="P58" s="76"/>
      <c r="S58" s="76"/>
    </row>
    <row r="59" spans="4:19" x14ac:dyDescent="0.3">
      <c r="D59" s="76"/>
      <c r="G59" s="76"/>
      <c r="P59" s="76"/>
      <c r="S59" s="76"/>
    </row>
    <row r="60" spans="4:19" x14ac:dyDescent="0.3">
      <c r="D60" s="76"/>
      <c r="G60" s="76"/>
      <c r="P60" s="76"/>
      <c r="S60" s="76"/>
    </row>
    <row r="61" spans="4:19" x14ac:dyDescent="0.3">
      <c r="D61" s="76"/>
      <c r="G61" s="76"/>
      <c r="P61" s="76"/>
      <c r="S61" s="76"/>
    </row>
    <row r="62" spans="4:19" x14ac:dyDescent="0.3">
      <c r="D62" s="76"/>
      <c r="G62" s="76"/>
      <c r="P62" s="76"/>
      <c r="S62" s="76"/>
    </row>
    <row r="63" spans="4:19" x14ac:dyDescent="0.3">
      <c r="D63" s="76"/>
      <c r="G63" s="76"/>
      <c r="P63" s="76"/>
      <c r="S63" s="76"/>
    </row>
    <row r="64" spans="4:19" x14ac:dyDescent="0.3">
      <c r="D64" s="76"/>
      <c r="G64" s="76"/>
      <c r="P64" s="76"/>
      <c r="S64" s="76"/>
    </row>
    <row r="65" spans="4:19" x14ac:dyDescent="0.3">
      <c r="D65" s="76"/>
      <c r="G65" s="76"/>
      <c r="P65" s="76"/>
      <c r="S65" s="76"/>
    </row>
    <row r="66" spans="4:19" x14ac:dyDescent="0.3">
      <c r="D66" s="76"/>
      <c r="G66" s="76"/>
      <c r="P66" s="76"/>
      <c r="S66" s="76"/>
    </row>
    <row r="67" spans="4:19" x14ac:dyDescent="0.3">
      <c r="D67" s="76"/>
      <c r="G67" s="76"/>
      <c r="P67" s="76"/>
      <c r="S67" s="76"/>
    </row>
    <row r="68" spans="4:19" x14ac:dyDescent="0.3">
      <c r="D68" s="76"/>
      <c r="G68" s="76"/>
      <c r="P68" s="76"/>
      <c r="S68" s="76"/>
    </row>
    <row r="69" spans="4:19" x14ac:dyDescent="0.3">
      <c r="D69" s="76"/>
      <c r="G69" s="76"/>
      <c r="P69" s="76"/>
      <c r="S69" s="76"/>
    </row>
    <row r="70" spans="4:19" x14ac:dyDescent="0.3">
      <c r="D70" s="76"/>
      <c r="G70" s="76"/>
      <c r="P70" s="76"/>
      <c r="S70" s="76"/>
    </row>
    <row r="71" spans="4:19" x14ac:dyDescent="0.3">
      <c r="D71" s="76"/>
      <c r="G71" s="76"/>
      <c r="P71" s="76"/>
      <c r="S71" s="76"/>
    </row>
    <row r="72" spans="4:19" x14ac:dyDescent="0.3">
      <c r="D72" s="76"/>
      <c r="G72" s="76"/>
      <c r="P72" s="76"/>
      <c r="S72" s="76"/>
    </row>
    <row r="73" spans="4:19" x14ac:dyDescent="0.3">
      <c r="D73" s="76"/>
      <c r="G73" s="76"/>
      <c r="P73" s="76"/>
      <c r="S73" s="76"/>
    </row>
    <row r="74" spans="4:19" x14ac:dyDescent="0.3">
      <c r="D74" s="76"/>
      <c r="G74" s="76"/>
      <c r="P74" s="76"/>
      <c r="S74" s="76"/>
    </row>
    <row r="75" spans="4:19" x14ac:dyDescent="0.3">
      <c r="D75" s="76"/>
      <c r="G75" s="76"/>
      <c r="P75" s="76"/>
      <c r="S75" s="76"/>
    </row>
    <row r="76" spans="4:19" x14ac:dyDescent="0.3">
      <c r="D76" s="76"/>
      <c r="G76" s="76"/>
      <c r="P76" s="76"/>
      <c r="S76" s="76"/>
    </row>
    <row r="77" spans="4:19" x14ac:dyDescent="0.3">
      <c r="D77" s="76"/>
      <c r="G77" s="76"/>
      <c r="P77" s="76"/>
      <c r="S77" s="76"/>
    </row>
    <row r="78" spans="4:19" x14ac:dyDescent="0.3">
      <c r="D78" s="76"/>
      <c r="G78" s="76"/>
      <c r="P78" s="76"/>
      <c r="S78" s="76"/>
    </row>
    <row r="79" spans="4:19" x14ac:dyDescent="0.3">
      <c r="D79" s="76"/>
      <c r="G79" s="76"/>
      <c r="P79" s="76"/>
      <c r="S79" s="76"/>
    </row>
    <row r="80" spans="4:19" x14ac:dyDescent="0.3">
      <c r="D80" s="76"/>
      <c r="G80" s="76"/>
      <c r="P80" s="76"/>
      <c r="S80" s="76"/>
    </row>
    <row r="81" spans="4:19" x14ac:dyDescent="0.3">
      <c r="D81" s="76"/>
      <c r="G81" s="76"/>
      <c r="P81" s="76"/>
      <c r="S81" s="76"/>
    </row>
    <row r="82" spans="4:19" x14ac:dyDescent="0.3">
      <c r="D82" s="76"/>
      <c r="G82" s="76"/>
      <c r="P82" s="76"/>
      <c r="S82" s="76"/>
    </row>
    <row r="83" spans="4:19" x14ac:dyDescent="0.3">
      <c r="D83" s="76"/>
      <c r="G83" s="76"/>
      <c r="P83" s="76"/>
      <c r="S83" s="76"/>
    </row>
    <row r="84" spans="4:19" x14ac:dyDescent="0.3">
      <c r="D84" s="76"/>
      <c r="G84" s="76"/>
      <c r="P84" s="76"/>
      <c r="S84" s="76"/>
    </row>
    <row r="85" spans="4:19" x14ac:dyDescent="0.3">
      <c r="D85" s="76"/>
      <c r="G85" s="76"/>
      <c r="P85" s="76"/>
      <c r="S85" s="76"/>
    </row>
    <row r="86" spans="4:19" x14ac:dyDescent="0.3">
      <c r="D86" s="76"/>
      <c r="G86" s="76"/>
      <c r="P86" s="76"/>
      <c r="S86" s="76"/>
    </row>
  </sheetData>
  <mergeCells count="16">
    <mergeCell ref="C31:AC31"/>
    <mergeCell ref="Y4:Z5"/>
    <mergeCell ref="AB4:AC5"/>
    <mergeCell ref="C2:AC2"/>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
  <sheetViews>
    <sheetView showGridLines="0" zoomScale="63" zoomScaleNormal="63" workbookViewId="0"/>
  </sheetViews>
  <sheetFormatPr defaultRowHeight="13.2" x14ac:dyDescent="0.25"/>
  <sheetData/>
  <printOptions horizontalCentered="1" verticalCentered="1"/>
  <pageMargins left="0.25" right="0.25" top="0.75" bottom="0.75" header="0.3" footer="0.3"/>
  <pageSetup scale="4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44</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381" t="s">
        <v>15</v>
      </c>
      <c r="D5" s="381"/>
      <c r="E5" s="383" t="s">
        <v>99</v>
      </c>
      <c r="F5" s="383"/>
      <c r="G5" s="383"/>
      <c r="H5" s="383"/>
      <c r="I5" s="13"/>
      <c r="J5" s="25"/>
      <c r="K5" s="37"/>
      <c r="L5" s="30" t="s">
        <v>45</v>
      </c>
      <c r="M5" s="31" t="s">
        <v>46</v>
      </c>
      <c r="N5" s="2"/>
      <c r="O5" s="30" t="s">
        <v>38</v>
      </c>
      <c r="P5" s="31" t="s">
        <v>22</v>
      </c>
      <c r="Q5" s="13"/>
    </row>
    <row r="6" spans="2:17" ht="13.2" customHeight="1" x14ac:dyDescent="0.25">
      <c r="B6" s="12"/>
      <c r="C6" s="381"/>
      <c r="D6" s="381"/>
      <c r="E6" s="383"/>
      <c r="F6" s="383"/>
      <c r="G6" s="383"/>
      <c r="H6" s="383"/>
      <c r="I6" s="13"/>
      <c r="J6" s="26"/>
      <c r="K6" s="38"/>
      <c r="L6" s="32">
        <v>1</v>
      </c>
      <c r="M6" s="33" t="s">
        <v>47</v>
      </c>
      <c r="N6" s="2"/>
      <c r="O6" s="32" t="s">
        <v>14</v>
      </c>
      <c r="P6" s="33" t="s">
        <v>40</v>
      </c>
      <c r="Q6" s="13"/>
    </row>
    <row r="7" spans="2:17" ht="15" x14ac:dyDescent="0.25">
      <c r="B7" s="12"/>
      <c r="C7" s="384" t="s">
        <v>97</v>
      </c>
      <c r="D7" s="384"/>
      <c r="E7" s="382" t="s">
        <v>103</v>
      </c>
      <c r="F7" s="382"/>
      <c r="G7" s="382"/>
      <c r="H7" s="382"/>
      <c r="I7" s="20"/>
      <c r="K7" s="36"/>
      <c r="L7" s="32">
        <v>2</v>
      </c>
      <c r="M7" s="33" t="s">
        <v>48</v>
      </c>
      <c r="N7" s="2"/>
      <c r="O7" s="32" t="s">
        <v>72</v>
      </c>
      <c r="P7" s="33" t="s">
        <v>41</v>
      </c>
      <c r="Q7" s="13"/>
    </row>
    <row r="8" spans="2:17" ht="15" x14ac:dyDescent="0.25">
      <c r="B8" s="12"/>
      <c r="C8" s="384"/>
      <c r="D8" s="384"/>
      <c r="E8" s="382"/>
      <c r="F8" s="382"/>
      <c r="G8" s="382"/>
      <c r="H8" s="382"/>
      <c r="I8" s="20"/>
      <c r="K8" s="36"/>
      <c r="L8" s="32">
        <v>3</v>
      </c>
      <c r="M8" s="33" t="s">
        <v>49</v>
      </c>
      <c r="N8" s="2"/>
      <c r="O8" s="32" t="s">
        <v>42</v>
      </c>
      <c r="P8" s="33" t="s">
        <v>43</v>
      </c>
      <c r="Q8" s="13"/>
    </row>
    <row r="9" spans="2:17" ht="15" x14ac:dyDescent="0.25">
      <c r="B9" s="12"/>
      <c r="C9" s="384" t="s">
        <v>17</v>
      </c>
      <c r="D9" s="384"/>
      <c r="E9" s="382" t="s">
        <v>102</v>
      </c>
      <c r="F9" s="382"/>
      <c r="G9" s="382"/>
      <c r="H9" s="382"/>
      <c r="I9" s="13"/>
      <c r="K9" s="36"/>
      <c r="L9" s="32">
        <v>4</v>
      </c>
      <c r="M9" s="33" t="s">
        <v>50</v>
      </c>
      <c r="N9" s="2"/>
      <c r="O9" s="14" t="s">
        <v>52</v>
      </c>
      <c r="P9" s="14"/>
      <c r="Q9" s="13"/>
    </row>
    <row r="10" spans="2:17" ht="15" x14ac:dyDescent="0.25">
      <c r="B10" s="12"/>
      <c r="C10" s="384"/>
      <c r="D10" s="384"/>
      <c r="E10" s="382"/>
      <c r="F10" s="382"/>
      <c r="G10" s="382"/>
      <c r="H10" s="382"/>
      <c r="I10" s="13"/>
      <c r="K10" s="36"/>
      <c r="L10" s="32">
        <v>5</v>
      </c>
      <c r="M10" s="33" t="s">
        <v>51</v>
      </c>
      <c r="N10" s="2"/>
      <c r="O10" s="14"/>
      <c r="P10" s="14"/>
      <c r="Q10" s="13"/>
    </row>
    <row r="11" spans="2:17" ht="15" x14ac:dyDescent="0.25">
      <c r="B11" s="12"/>
      <c r="C11" s="384" t="s">
        <v>96</v>
      </c>
      <c r="D11" s="384"/>
      <c r="E11" s="382" t="s">
        <v>104</v>
      </c>
      <c r="F11" s="382"/>
      <c r="G11" s="382"/>
      <c r="H11" s="382"/>
      <c r="I11" s="13"/>
      <c r="K11" s="36"/>
      <c r="L11" s="32">
        <v>6</v>
      </c>
      <c r="M11" s="33" t="s">
        <v>53</v>
      </c>
      <c r="N11" s="2"/>
      <c r="O11" s="14"/>
      <c r="P11" s="14"/>
      <c r="Q11" s="13"/>
    </row>
    <row r="12" spans="2:17" ht="15" customHeight="1" x14ac:dyDescent="0.25">
      <c r="B12" s="12"/>
      <c r="C12" s="384"/>
      <c r="D12" s="384"/>
      <c r="E12" s="382"/>
      <c r="F12" s="382"/>
      <c r="G12" s="382"/>
      <c r="H12" s="382"/>
      <c r="I12" s="13"/>
      <c r="K12" s="36"/>
      <c r="L12" s="32">
        <v>7</v>
      </c>
      <c r="M12" s="33" t="s">
        <v>54</v>
      </c>
      <c r="N12" s="2"/>
      <c r="O12" s="14"/>
      <c r="P12" s="14"/>
      <c r="Q12" s="13"/>
    </row>
    <row r="13" spans="2:17" ht="15" x14ac:dyDescent="0.25">
      <c r="B13" s="12"/>
      <c r="C13" s="384" t="s">
        <v>98</v>
      </c>
      <c r="D13" s="384"/>
      <c r="E13" s="382" t="s">
        <v>100</v>
      </c>
      <c r="F13" s="382"/>
      <c r="G13" s="382"/>
      <c r="H13" s="382"/>
      <c r="I13" s="13"/>
      <c r="K13" s="36"/>
      <c r="L13" s="32">
        <v>8</v>
      </c>
      <c r="M13" s="33" t="s">
        <v>55</v>
      </c>
      <c r="N13" s="2"/>
      <c r="O13" s="14"/>
      <c r="P13" s="14"/>
      <c r="Q13" s="13"/>
    </row>
    <row r="14" spans="2:17" ht="15" customHeight="1" x14ac:dyDescent="0.25">
      <c r="B14" s="12"/>
      <c r="C14" s="384"/>
      <c r="D14" s="384"/>
      <c r="E14" s="382"/>
      <c r="F14" s="382"/>
      <c r="G14" s="382"/>
      <c r="H14" s="382"/>
      <c r="I14" s="13"/>
      <c r="K14" s="36"/>
      <c r="L14" s="32">
        <v>9</v>
      </c>
      <c r="M14" s="33" t="s">
        <v>56</v>
      </c>
      <c r="N14" s="2"/>
      <c r="O14" s="14"/>
      <c r="P14" s="14"/>
      <c r="Q14" s="13"/>
    </row>
    <row r="15" spans="2:17" ht="15" x14ac:dyDescent="0.25">
      <c r="B15" s="12"/>
      <c r="C15" s="384" t="s">
        <v>101</v>
      </c>
      <c r="D15" s="384"/>
      <c r="E15" s="382" t="s">
        <v>100</v>
      </c>
      <c r="F15" s="382"/>
      <c r="G15" s="382"/>
      <c r="H15" s="382"/>
      <c r="I15" s="13"/>
      <c r="K15" s="36"/>
      <c r="L15" s="32">
        <v>10</v>
      </c>
      <c r="M15" s="33" t="s">
        <v>57</v>
      </c>
      <c r="N15" s="2"/>
      <c r="O15" s="14"/>
      <c r="P15" s="14"/>
      <c r="Q15" s="13"/>
    </row>
    <row r="16" spans="2:17" ht="15" customHeight="1" x14ac:dyDescent="0.25">
      <c r="B16" s="12"/>
      <c r="C16" s="384"/>
      <c r="D16" s="384"/>
      <c r="E16" s="382"/>
      <c r="F16" s="382"/>
      <c r="G16" s="382"/>
      <c r="H16" s="382"/>
      <c r="I16" s="13"/>
      <c r="K16" s="36"/>
      <c r="L16" s="32">
        <v>11</v>
      </c>
      <c r="M16" s="33" t="s">
        <v>58</v>
      </c>
      <c r="N16" s="2"/>
      <c r="O16" s="14"/>
      <c r="P16" s="14"/>
      <c r="Q16" s="13"/>
    </row>
    <row r="17" spans="2:17" ht="15" x14ac:dyDescent="0.25">
      <c r="B17" s="12"/>
      <c r="C17" s="381" t="s">
        <v>18</v>
      </c>
      <c r="D17" s="381"/>
      <c r="E17" s="382" t="s">
        <v>20</v>
      </c>
      <c r="F17" s="382"/>
      <c r="G17" s="382"/>
      <c r="H17" s="382"/>
      <c r="I17" s="13"/>
      <c r="K17" s="36"/>
      <c r="L17" s="32">
        <v>12</v>
      </c>
      <c r="M17" s="33" t="s">
        <v>59</v>
      </c>
      <c r="N17" s="2"/>
      <c r="O17" s="14"/>
      <c r="P17" s="14"/>
      <c r="Q17" s="13"/>
    </row>
    <row r="18" spans="2:17" ht="15" customHeight="1" x14ac:dyDescent="0.25">
      <c r="B18" s="12"/>
      <c r="C18" s="381"/>
      <c r="D18" s="381"/>
      <c r="E18" s="382"/>
      <c r="F18" s="382"/>
      <c r="G18" s="382"/>
      <c r="H18" s="382"/>
      <c r="I18" s="13"/>
      <c r="K18" s="36"/>
      <c r="L18" s="32">
        <v>13</v>
      </c>
      <c r="M18" s="33" t="s">
        <v>60</v>
      </c>
      <c r="N18" s="2"/>
      <c r="O18" s="14"/>
      <c r="P18" s="14"/>
      <c r="Q18" s="13"/>
    </row>
    <row r="19" spans="2:17" ht="15" x14ac:dyDescent="0.25">
      <c r="B19" s="12"/>
      <c r="C19" s="381" t="s">
        <v>13</v>
      </c>
      <c r="D19" s="381"/>
      <c r="E19" s="382" t="s">
        <v>21</v>
      </c>
      <c r="F19" s="382"/>
      <c r="G19" s="382"/>
      <c r="H19" s="382"/>
      <c r="I19" s="13"/>
      <c r="K19" s="36"/>
      <c r="L19" s="32">
        <v>14</v>
      </c>
      <c r="M19" s="33" t="s">
        <v>61</v>
      </c>
      <c r="N19" s="2"/>
      <c r="O19" s="14"/>
      <c r="P19" s="14"/>
      <c r="Q19" s="13"/>
    </row>
    <row r="20" spans="2:17" ht="15" customHeight="1" x14ac:dyDescent="0.25">
      <c r="B20" s="12"/>
      <c r="C20" s="381"/>
      <c r="D20" s="381"/>
      <c r="E20" s="382"/>
      <c r="F20" s="382"/>
      <c r="G20" s="382"/>
      <c r="H20" s="382"/>
      <c r="I20" s="13"/>
      <c r="K20" s="36"/>
      <c r="L20" s="32">
        <v>15</v>
      </c>
      <c r="M20" s="33" t="s">
        <v>62</v>
      </c>
      <c r="N20" s="2"/>
      <c r="O20" s="14"/>
      <c r="P20" s="14"/>
      <c r="Q20" s="13"/>
    </row>
    <row r="21" spans="2:17" ht="15.6" thickBot="1" x14ac:dyDescent="0.3">
      <c r="B21" s="39"/>
      <c r="C21" s="40"/>
      <c r="D21" s="15"/>
      <c r="E21" s="15"/>
      <c r="F21" s="15"/>
      <c r="G21" s="15"/>
      <c r="H21" s="15"/>
      <c r="I21" s="16"/>
      <c r="K21" s="36"/>
      <c r="L21" s="32">
        <v>16</v>
      </c>
      <c r="M21" s="33" t="s">
        <v>63</v>
      </c>
      <c r="N21" s="2"/>
      <c r="O21" s="14"/>
      <c r="P21" s="14"/>
      <c r="Q21" s="13"/>
    </row>
    <row r="22" spans="2:17" ht="15" customHeight="1" x14ac:dyDescent="0.25">
      <c r="K22" s="36"/>
      <c r="L22" s="32">
        <v>17</v>
      </c>
      <c r="M22" s="33" t="s">
        <v>64</v>
      </c>
      <c r="N22" s="2"/>
      <c r="O22" s="14"/>
      <c r="P22" s="14"/>
      <c r="Q22" s="13"/>
    </row>
    <row r="23" spans="2:17" ht="15" x14ac:dyDescent="0.25">
      <c r="K23" s="36"/>
      <c r="L23" s="32">
        <v>18</v>
      </c>
      <c r="M23" s="33" t="s">
        <v>65</v>
      </c>
      <c r="N23" s="2"/>
      <c r="O23" s="14"/>
      <c r="P23" s="14"/>
      <c r="Q23" s="13"/>
    </row>
    <row r="24" spans="2:17" ht="15" x14ac:dyDescent="0.25">
      <c r="K24" s="36"/>
      <c r="L24" s="32">
        <v>19</v>
      </c>
      <c r="M24" s="33" t="s">
        <v>66</v>
      </c>
      <c r="N24" s="2"/>
      <c r="O24" s="14"/>
      <c r="P24" s="14"/>
      <c r="Q24" s="13"/>
    </row>
    <row r="25" spans="2:17" ht="15" x14ac:dyDescent="0.25">
      <c r="K25" s="36"/>
      <c r="L25" s="32">
        <v>20</v>
      </c>
      <c r="M25" s="33" t="s">
        <v>67</v>
      </c>
      <c r="N25" s="2"/>
      <c r="O25" s="14"/>
      <c r="P25" s="14"/>
      <c r="Q25" s="13"/>
    </row>
    <row r="26" spans="2:17" ht="15" x14ac:dyDescent="0.25">
      <c r="K26" s="36"/>
      <c r="L26" s="32">
        <v>21</v>
      </c>
      <c r="M26" s="33" t="s">
        <v>68</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Annual Capacity</vt:lpstr>
      <vt:lpstr>Annual Capacity - Graph</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2018-01-09T19:12:50Z</cp:lastPrinted>
  <dcterms:created xsi:type="dcterms:W3CDTF">2009-08-03T14:10:19Z</dcterms:created>
  <dcterms:modified xsi:type="dcterms:W3CDTF">2018-01-09T19:12:53Z</dcterms:modified>
</cp:coreProperties>
</file>