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4235" windowHeight="8580" activeTab="1"/>
  </bookViews>
  <sheets>
    <sheet name="Revised FY16 budget" sheetId="1" r:id="rId1"/>
    <sheet name="Revised FY16 EE Budget" sheetId="2" r:id="rId2"/>
    <sheet name="Revised FY16 RE Budget" sheetId="3" r:id="rId3"/>
    <sheet name="Revised FY16 EDA Budget" sheetId="4" r:id="rId4"/>
    <sheet name="Revised Admin Budget" sheetId="5" r:id="rId5"/>
    <sheet name="FY15 EE Budget" sheetId="6" r:id="rId6"/>
    <sheet name="FY15 RE Budget" sheetId="7" r:id="rId7"/>
    <sheet name="FY15 EDA Budget " sheetId="8" r:id="rId8"/>
    <sheet name="FY15 Admin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ma_1_1_to_2_29">#REF!</definedName>
    <definedName name="_xlnm.Print_Area" localSheetId="8">'FY15 Admin'!$A$1:$F$26</definedName>
    <definedName name="_xlnm.Print_Area" localSheetId="7">'FY15 EDA Budget '!$A$1:$F$10</definedName>
    <definedName name="_xlnm.Print_Area" localSheetId="5">'FY15 EE Budget'!$A$1:$F$28</definedName>
    <definedName name="_xlnm.Print_Area" localSheetId="6">'FY15 RE Budget'!$A$1:$F$11</definedName>
    <definedName name="_xlnm.Print_Area" localSheetId="4">'Revised Admin Budget'!$A$1:$G$28</definedName>
    <definedName name="_xlnm.Print_Area" localSheetId="0">'Revised FY16 budget'!$A$1:$I$56</definedName>
    <definedName name="_xlnm.Print_Area" localSheetId="3">'Revised FY16 EDA Budget'!$A$1:$G$21</definedName>
    <definedName name="_xlnm.Print_Area" localSheetId="1">'Revised FY16 EE Budget'!$A$1:$G$31</definedName>
    <definedName name="_xlnm.Print_Area" localSheetId="2">'Revised FY16 RE Budget'!$A$1:$G$10</definedName>
  </definedNames>
  <calcPr fullCalcOnLoad="1"/>
</workbook>
</file>

<file path=xl/sharedStrings.xml><?xml version="1.0" encoding="utf-8"?>
<sst xmlns="http://schemas.openxmlformats.org/spreadsheetml/2006/main" count="346" uniqueCount="158">
  <si>
    <t>Energy Efficiency Programs</t>
  </si>
  <si>
    <t>Expenses</t>
  </si>
  <si>
    <t>Existing Programs</t>
  </si>
  <si>
    <t>Carry Over</t>
  </si>
  <si>
    <t>Residential  EE Programs</t>
  </si>
  <si>
    <t>(a)</t>
  </si>
  <si>
    <t>(b)</t>
  </si>
  <si>
    <t>(c) = (a) - (b)</t>
  </si>
  <si>
    <t>(d)</t>
  </si>
  <si>
    <t>Residential HVAC - Electric &amp; Gas</t>
  </si>
  <si>
    <t>Residential New Construction</t>
  </si>
  <si>
    <t>Home Performance with Energy Star</t>
  </si>
  <si>
    <t>Residential Low Income</t>
  </si>
  <si>
    <t xml:space="preserve">  Comfort Partners</t>
  </si>
  <si>
    <t>Sub Total Residential</t>
  </si>
  <si>
    <t>C&amp;I EE Programs</t>
  </si>
  <si>
    <t>Sub Total C&amp;I</t>
  </si>
  <si>
    <t>Total Energy Efficiency</t>
  </si>
  <si>
    <t>Renewable Energy Programs</t>
  </si>
  <si>
    <t>SUB-TOTAL Renewables</t>
  </si>
  <si>
    <t>EDA PROGRAMS</t>
  </si>
  <si>
    <t>SUB-TOTAL EDA Programs</t>
  </si>
  <si>
    <t>Total</t>
  </si>
  <si>
    <t>Actual</t>
  </si>
  <si>
    <t>Carryover from</t>
  </si>
  <si>
    <t>Difference =</t>
  </si>
  <si>
    <t xml:space="preserve">Additional </t>
  </si>
  <si>
    <t>Carryover</t>
  </si>
  <si>
    <t>(e) = (c) - (d)</t>
  </si>
  <si>
    <t>(c)=(a)-(b)</t>
  </si>
  <si>
    <t>Energy Efficiency</t>
  </si>
  <si>
    <t>Renewable Energy</t>
  </si>
  <si>
    <t>Programs</t>
  </si>
  <si>
    <t>Energy Efficient Products</t>
  </si>
  <si>
    <t>Direct Install</t>
  </si>
  <si>
    <t>Memberships-Dues</t>
  </si>
  <si>
    <t>Sub-Total: Administration and Overhead</t>
  </si>
  <si>
    <t xml:space="preserve">  Rutgers-CEEEP</t>
  </si>
  <si>
    <t xml:space="preserve">  Funding Reconciliation</t>
  </si>
  <si>
    <t>Sub-Total: Evaluation and Related Research</t>
  </si>
  <si>
    <t>EDA Interest and Loan Repayments</t>
  </si>
  <si>
    <t>(c)</t>
  </si>
  <si>
    <t>Difference = Additional Carry Over</t>
  </si>
  <si>
    <t>Additional Carry Over</t>
  </si>
  <si>
    <t>(e)</t>
  </si>
  <si>
    <t>Administration and Overhead</t>
  </si>
  <si>
    <t>Evaluation and Related Research</t>
  </si>
  <si>
    <t xml:space="preserve"> </t>
  </si>
  <si>
    <t>Pay-for-Performance</t>
  </si>
  <si>
    <t>Marketing</t>
  </si>
  <si>
    <t xml:space="preserve">Offshore Wind </t>
  </si>
  <si>
    <t>Renewable Energy Program: Grid Connected (Formerly REDI)</t>
  </si>
  <si>
    <t xml:space="preserve">  Program Evaluation </t>
  </si>
  <si>
    <t>Offshore Wind</t>
  </si>
  <si>
    <t>Renewable Energy Incentive Program</t>
  </si>
  <si>
    <t>Comfort Partners</t>
  </si>
  <si>
    <t>C&amp;I New Construction</t>
  </si>
  <si>
    <t>C&amp;I Retrofit</t>
  </si>
  <si>
    <t>Pay-for-Performance New Construction</t>
  </si>
  <si>
    <t>Local Government Energy Audit</t>
  </si>
  <si>
    <t>Total: RE Revenues</t>
  </si>
  <si>
    <t>Difference</t>
  </si>
  <si>
    <t>(d)=(a)+(b)+(c)</t>
  </si>
  <si>
    <t xml:space="preserve">Additional Carryover </t>
  </si>
  <si>
    <t>Residential Marketing</t>
  </si>
  <si>
    <t>Edison Innovation Clean Energy Fund (formerly CST)</t>
  </si>
  <si>
    <t>Total EDA Programs</t>
  </si>
  <si>
    <t>Edison Innovation Green Growth Fund</t>
  </si>
  <si>
    <t>EDA Programs</t>
  </si>
  <si>
    <t>Funding Adjustments</t>
  </si>
  <si>
    <t>Investment Income on Investments</t>
  </si>
  <si>
    <t>TRUE Grant</t>
  </si>
  <si>
    <t>True Grant</t>
  </si>
  <si>
    <t>Line Item Transfers/Funding Adjustments</t>
  </si>
  <si>
    <t xml:space="preserve">  Sustainable Jersey</t>
  </si>
  <si>
    <t>Large Energy Users Pilot</t>
  </si>
  <si>
    <t>Clean Energy Manufacturing Fund</t>
  </si>
  <si>
    <t>CHP-Fuel Cells</t>
  </si>
  <si>
    <t>NJCEP Administration</t>
  </si>
  <si>
    <t>CHP-Fuel Cell Program</t>
  </si>
  <si>
    <t>Large CHP Solicitation</t>
  </si>
  <si>
    <t>Sub-Total: Memberships-Dues</t>
  </si>
  <si>
    <t>Miscellaneous</t>
  </si>
  <si>
    <t xml:space="preserve">  Clean Energy Business Web Site</t>
  </si>
  <si>
    <t xml:space="preserve">  OCE Staff and Overhead</t>
  </si>
  <si>
    <t xml:space="preserve">  Program Coordinator</t>
  </si>
  <si>
    <t xml:space="preserve">  FY14 Sponsorships</t>
  </si>
  <si>
    <t xml:space="preserve">  DCA RE Firefighter Training</t>
  </si>
  <si>
    <t xml:space="preserve">  Program Transition</t>
  </si>
  <si>
    <t>Sub-Total: Miscellaneous</t>
  </si>
  <si>
    <t>TOTAL: NJCEP Administration</t>
  </si>
  <si>
    <t>Additional Funding</t>
  </si>
  <si>
    <t>(e)=(a)+(b)+(c)+(d)</t>
  </si>
  <si>
    <t>(f)</t>
  </si>
  <si>
    <t>(g)=(e)-(f)</t>
  </si>
  <si>
    <t>(g)</t>
  </si>
  <si>
    <t>(h)=(c)+(d)+(e)+(f)+(g)</t>
  </si>
  <si>
    <t>Large Energy Users Program</t>
  </si>
  <si>
    <t>CHP-Fuel Cells *</t>
  </si>
  <si>
    <t>Revised FY15 Budget</t>
  </si>
  <si>
    <t xml:space="preserve">Edison Innovation Clean Energy Fund (formerly CST) </t>
  </si>
  <si>
    <t>Energy Resilience Bank</t>
  </si>
  <si>
    <t>Final</t>
  </si>
  <si>
    <t>Loans-Interest</t>
  </si>
  <si>
    <t>Loans-Principle</t>
  </si>
  <si>
    <t>Loans-Late Fees</t>
  </si>
  <si>
    <t>Grant Repayment</t>
  </si>
  <si>
    <t>Total NJCEP</t>
  </si>
  <si>
    <t>Revised FY16 Energy Efficiency and CHP-FC Program Budget</t>
  </si>
  <si>
    <t>Board Approved FY16 Budget</t>
  </si>
  <si>
    <t>Revised FY16 Budget based on Actual FY15 Expenditures</t>
  </si>
  <si>
    <t>FY15 Additional Carry Over</t>
  </si>
  <si>
    <t>Revised FY16 Funding Levels</t>
  </si>
  <si>
    <t>Revised FY16 Budget</t>
  </si>
  <si>
    <t>Revised FY16 Budget Less Commitments</t>
  </si>
  <si>
    <t>Final FY15 Budget</t>
  </si>
  <si>
    <t>Actual FY15 Expenses</t>
  </si>
  <si>
    <t>Actual FY15 Carry Over</t>
  </si>
  <si>
    <t>Line Item Transfers from FY16 Budget Order</t>
  </si>
  <si>
    <t>Estimated Carry Over from FY16 Budget Order</t>
  </si>
  <si>
    <t>FY15 Supplemental Lapse</t>
  </si>
  <si>
    <t>Revised FY16 Renewable Energy Program Budget</t>
  </si>
  <si>
    <t>Revised FY16 EDA Program Budget</t>
  </si>
  <si>
    <t>Estimated FY15 Revenues</t>
  </si>
  <si>
    <t>Actual FY15 Revenues</t>
  </si>
  <si>
    <t>EDA Actual FY15 Revenues</t>
  </si>
  <si>
    <t>Revised FY16 NJCEP Administration Budget</t>
  </si>
  <si>
    <t>FY15 Energy Efficiency Program Budget</t>
  </si>
  <si>
    <t>FY15 Budget</t>
  </si>
  <si>
    <t>FY15</t>
  </si>
  <si>
    <t>Estimated FY15</t>
  </si>
  <si>
    <t>FY16 Budget Order</t>
  </si>
  <si>
    <t>FY15 Renewable Energy Program Budget</t>
  </si>
  <si>
    <t>FY15 EDA Program Budget</t>
  </si>
  <si>
    <t>FY15 OCE Oversight Budget</t>
  </si>
  <si>
    <t>NA</t>
  </si>
  <si>
    <t xml:space="preserve">  Rutgers LESS</t>
  </si>
  <si>
    <t xml:space="preserve">  NJIT Clean Energy Learning Center</t>
  </si>
  <si>
    <t>FY16 Budget from 6/25/15 Order</t>
  </si>
  <si>
    <t>Energy Efficiency Programs *</t>
  </si>
  <si>
    <t>State energy initiatives and utility costs</t>
  </si>
  <si>
    <t>New FY16 Funding from 6/25/15 Order</t>
  </si>
  <si>
    <t>* Summary page showed budget of $282,101,624.09 for EE. EE detail inadvertantly omitted $155,000 in new funding and totalled $281,946,624.09.</t>
  </si>
  <si>
    <t>Total: NJCEP</t>
  </si>
  <si>
    <t>FY15 Estimated Interest</t>
  </si>
  <si>
    <t>Transfers to General Fund</t>
  </si>
  <si>
    <t>ERB</t>
  </si>
  <si>
    <t>FY16 Additional Funding</t>
  </si>
  <si>
    <t>Reconciliation of CEP Expenses</t>
  </si>
  <si>
    <t>FY16 EDA Estimated Income</t>
  </si>
  <si>
    <t>Additional FY15 Interest</t>
  </si>
  <si>
    <t>Committed Expenses as of 9/30/15</t>
  </si>
  <si>
    <t>New Marketing Contract</t>
  </si>
  <si>
    <t>True Grant Interest &amp; Refund</t>
  </si>
  <si>
    <t>Program Transition</t>
  </si>
  <si>
    <t>Addional EDA FY15 Income</t>
  </si>
  <si>
    <t>True Grant return of unspent funds</t>
  </si>
  <si>
    <t>Sub-total NJCEP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</si>
</sst>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  <numFmt numFmtId="166" formatCode="[$-409]dddd\,\ mmmm\ dd\,\ yyyy"/>
    <numFmt numFmtId="167" formatCode="[$-409]mmmm\ d\,\ yyyy;@"/>
    <numFmt numFmtId="168" formatCode="#,##0.0"/>
    <numFmt numFmtId="169" formatCode="0.0"/>
    <numFmt numFmtId="170" formatCode="0_);[Red]\(0\)"/>
    <numFmt numFmtId="171" formatCode="m/d/yy;@"/>
    <numFmt numFmtId="172" formatCode="#,##0.000_);\(#,##0.000\)"/>
    <numFmt numFmtId="173" formatCode="&quot;$&quot;#,##0.00"/>
    <numFmt numFmtId="174" formatCode="&quot;$&quot;#,##0.00000000"/>
    <numFmt numFmtId="175" formatCode="&quot;$&quot;#,##0.0000_);[Red]\(&quot;$&quot;#,##0.0000\)"/>
    <numFmt numFmtId="176" formatCode="_(* #,##0_);_(* \(#,##0\);_(* &quot;-&quot;??_);_(@_)"/>
    <numFmt numFmtId="177" formatCode="#,##0_ &quot;KWh&quot;;[Red]\(#,##0\ &quot;KWh&quot;\)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MS Sans Serif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Accounting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Accounting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172" fontId="0" fillId="0" borderId="0" applyAlignment="0">
      <protection/>
    </xf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3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5" fillId="0" borderId="10" xfId="60" applyFont="1" applyFill="1" applyBorder="1">
      <alignment/>
      <protection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0" xfId="59" applyFont="1" applyFill="1" applyBorder="1" applyAlignment="1">
      <alignment horizontal="left"/>
      <protection/>
    </xf>
    <xf numFmtId="0" fontId="8" fillId="0" borderId="10" xfId="60" applyFont="1" applyFill="1" applyBorder="1" applyAlignment="1">
      <alignment horizontal="center"/>
      <protection/>
    </xf>
    <xf numFmtId="0" fontId="6" fillId="0" borderId="10" xfId="59" applyFont="1" applyFill="1" applyBorder="1" applyAlignment="1">
      <alignment wrapText="1"/>
      <protection/>
    </xf>
    <xf numFmtId="164" fontId="6" fillId="0" borderId="10" xfId="0" applyNumberFormat="1" applyFont="1" applyFill="1" applyBorder="1" applyAlignment="1">
      <alignment horizontal="center"/>
    </xf>
    <xf numFmtId="0" fontId="9" fillId="0" borderId="10" xfId="59" applyFont="1" applyFill="1" applyBorder="1" applyAlignment="1">
      <alignment wrapText="1"/>
      <protection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0" borderId="11" xfId="59" applyFont="1" applyFill="1" applyBorder="1" applyAlignment="1">
      <alignment wrapText="1"/>
      <protection/>
    </xf>
    <xf numFmtId="0" fontId="8" fillId="0" borderId="11" xfId="59" applyFont="1" applyFill="1" applyBorder="1" applyAlignment="1">
      <alignment wrapText="1"/>
      <protection/>
    </xf>
    <xf numFmtId="164" fontId="6" fillId="0" borderId="11" xfId="0" applyNumberFormat="1" applyFont="1" applyFill="1" applyBorder="1" applyAlignment="1">
      <alignment/>
    </xf>
    <xf numFmtId="0" fontId="6" fillId="0" borderId="12" xfId="59" applyFont="1" applyFill="1" applyBorder="1" applyAlignment="1">
      <alignment wrapText="1"/>
      <protection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73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6" fillId="0" borderId="14" xfId="0" applyFont="1" applyBorder="1" applyAlignment="1">
      <alignment/>
    </xf>
    <xf numFmtId="0" fontId="6" fillId="0" borderId="13" xfId="60" applyFont="1" applyFill="1" applyBorder="1" applyAlignment="1">
      <alignment horizontal="center"/>
      <protection/>
    </xf>
    <xf numFmtId="0" fontId="6" fillId="0" borderId="13" xfId="0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0" fillId="0" borderId="10" xfId="59" applyFont="1" applyFill="1" applyBorder="1" applyAlignment="1">
      <alignment wrapText="1"/>
      <protection/>
    </xf>
    <xf numFmtId="0" fontId="9" fillId="0" borderId="10" xfId="0" applyFont="1" applyFill="1" applyBorder="1" applyAlignment="1">
      <alignment wrapText="1"/>
    </xf>
    <xf numFmtId="0" fontId="8" fillId="0" borderId="10" xfId="60" applyFont="1" applyFill="1" applyBorder="1">
      <alignment/>
      <protection/>
    </xf>
    <xf numFmtId="0" fontId="7" fillId="0" borderId="10" xfId="0" applyFont="1" applyFill="1" applyBorder="1" applyAlignment="1">
      <alignment/>
    </xf>
    <xf numFmtId="0" fontId="6" fillId="0" borderId="14" xfId="60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8" fontId="0" fillId="0" borderId="10" xfId="0" applyNumberFormat="1" applyBorder="1" applyAlignment="1">
      <alignment/>
    </xf>
    <xf numFmtId="173" fontId="0" fillId="0" borderId="10" xfId="0" applyNumberFormat="1" applyFill="1" applyBorder="1" applyAlignment="1">
      <alignment/>
    </xf>
    <xf numFmtId="173" fontId="0" fillId="0" borderId="10" xfId="0" applyNumberFormat="1" applyBorder="1" applyAlignment="1">
      <alignment/>
    </xf>
    <xf numFmtId="8" fontId="0" fillId="0" borderId="10" xfId="0" applyNumberFormat="1" applyFill="1" applyBorder="1" applyAlignment="1">
      <alignment/>
    </xf>
    <xf numFmtId="8" fontId="0" fillId="0" borderId="10" xfId="0" applyNumberFormat="1" applyFont="1" applyFill="1" applyBorder="1" applyAlignment="1">
      <alignment/>
    </xf>
    <xf numFmtId="8" fontId="0" fillId="0" borderId="10" xfId="59" applyNumberFormat="1" applyFont="1" applyFill="1" applyBorder="1" applyAlignment="1">
      <alignment horizontal="right"/>
      <protection/>
    </xf>
    <xf numFmtId="8" fontId="0" fillId="0" borderId="11" xfId="0" applyNumberFormat="1" applyFont="1" applyFill="1" applyBorder="1" applyAlignment="1">
      <alignment/>
    </xf>
    <xf numFmtId="8" fontId="0" fillId="0" borderId="10" xfId="60" applyNumberFormat="1" applyFont="1" applyFill="1" applyBorder="1" quotePrefix="1">
      <alignment/>
      <protection/>
    </xf>
    <xf numFmtId="8" fontId="0" fillId="0" borderId="11" xfId="60" applyNumberFormat="1" applyFont="1" applyFill="1" applyBorder="1" quotePrefix="1">
      <alignment/>
      <protection/>
    </xf>
    <xf numFmtId="8" fontId="6" fillId="0" borderId="11" xfId="60" applyNumberFormat="1" applyFont="1" applyFill="1" applyBorder="1" quotePrefix="1">
      <alignment/>
      <protection/>
    </xf>
    <xf numFmtId="8" fontId="6" fillId="0" borderId="11" xfId="0" applyNumberFormat="1" applyFont="1" applyFill="1" applyBorder="1" applyAlignment="1">
      <alignment/>
    </xf>
    <xf numFmtId="8" fontId="6" fillId="0" borderId="10" xfId="0" applyNumberFormat="1" applyFont="1" applyFill="1" applyBorder="1" applyAlignment="1">
      <alignment/>
    </xf>
    <xf numFmtId="8" fontId="0" fillId="0" borderId="10" xfId="60" applyNumberFormat="1" applyFont="1" applyFill="1" applyBorder="1" applyAlignment="1">
      <alignment horizontal="right"/>
      <protection/>
    </xf>
    <xf numFmtId="8" fontId="6" fillId="0" borderId="10" xfId="60" applyNumberFormat="1" applyFont="1" applyFill="1" applyBorder="1" applyAlignment="1">
      <alignment horizontal="right"/>
      <protection/>
    </xf>
    <xf numFmtId="8" fontId="6" fillId="0" borderId="0" xfId="0" applyNumberFormat="1" applyFont="1" applyFill="1" applyBorder="1" applyAlignment="1">
      <alignment/>
    </xf>
    <xf numFmtId="0" fontId="10" fillId="0" borderId="10" xfId="59" applyFont="1" applyFill="1" applyBorder="1" applyAlignment="1">
      <alignment wrapText="1"/>
      <protection/>
    </xf>
    <xf numFmtId="8" fontId="6" fillId="0" borderId="10" xfId="60" applyNumberFormat="1" applyFont="1" applyFill="1" applyBorder="1" quotePrefix="1">
      <alignment/>
      <protection/>
    </xf>
    <xf numFmtId="0" fontId="0" fillId="0" borderId="10" xfId="59" applyFont="1" applyFill="1" applyBorder="1" applyAlignment="1">
      <alignment wrapText="1"/>
      <protection/>
    </xf>
    <xf numFmtId="8" fontId="0" fillId="0" borderId="10" xfId="0" applyNumberFormat="1" applyFont="1" applyFill="1" applyBorder="1" applyAlignment="1">
      <alignment horizontal="right"/>
    </xf>
    <xf numFmtId="8" fontId="0" fillId="0" borderId="10" xfId="0" applyNumberFormat="1" applyFont="1" applyBorder="1" applyAlignment="1">
      <alignment/>
    </xf>
    <xf numFmtId="173" fontId="0" fillId="0" borderId="10" xfId="61" applyNumberFormat="1" applyFont="1" applyFill="1" applyBorder="1" applyAlignment="1">
      <alignment horizontal="right"/>
      <protection/>
    </xf>
    <xf numFmtId="0" fontId="0" fillId="0" borderId="10" xfId="0" applyBorder="1" applyAlignment="1">
      <alignment/>
    </xf>
    <xf numFmtId="0" fontId="8" fillId="0" borderId="10" xfId="60" applyFont="1" applyFill="1" applyBorder="1" applyAlignment="1">
      <alignment horizontal="center" vertical="center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0" xfId="59" applyFont="1" applyFill="1" applyBorder="1" applyAlignment="1">
      <alignment wrapText="1"/>
      <protection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8" fontId="0" fillId="0" borderId="10" xfId="0" applyNumberFormat="1" applyFont="1" applyFill="1" applyBorder="1" applyAlignment="1">
      <alignment vertical="center"/>
    </xf>
    <xf numFmtId="173" fontId="0" fillId="0" borderId="10" xfId="0" applyNumberFormat="1" applyFont="1" applyFill="1" applyBorder="1" applyAlignment="1">
      <alignment horizontal="right"/>
    </xf>
    <xf numFmtId="0" fontId="6" fillId="0" borderId="10" xfId="60" applyFont="1" applyFill="1" applyBorder="1" applyAlignment="1">
      <alignment horizontal="center"/>
      <protection/>
    </xf>
    <xf numFmtId="0" fontId="6" fillId="0" borderId="15" xfId="0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5" xfId="60" applyFont="1" applyFill="1" applyBorder="1" applyAlignment="1">
      <alignment horizontal="center"/>
      <protection/>
    </xf>
    <xf numFmtId="0" fontId="8" fillId="0" borderId="15" xfId="0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8" fontId="0" fillId="0" borderId="0" xfId="0" applyNumberFormat="1" applyFill="1" applyAlignment="1">
      <alignment/>
    </xf>
    <xf numFmtId="0" fontId="7" fillId="0" borderId="10" xfId="59" applyFont="1" applyFill="1" applyBorder="1" applyAlignment="1">
      <alignment horizontal="center"/>
      <protection/>
    </xf>
    <xf numFmtId="0" fontId="6" fillId="0" borderId="15" xfId="60" applyFont="1" applyFill="1" applyBorder="1" applyAlignment="1">
      <alignment horizontal="center"/>
      <protection/>
    </xf>
    <xf numFmtId="8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6" fontId="0" fillId="0" borderId="0" xfId="0" applyNumberFormat="1" applyFill="1" applyAlignment="1">
      <alignment/>
    </xf>
    <xf numFmtId="173" fontId="6" fillId="0" borderId="10" xfId="0" applyNumberFormat="1" applyFont="1" applyFill="1" applyBorder="1" applyAlignment="1">
      <alignment/>
    </xf>
    <xf numFmtId="0" fontId="6" fillId="0" borderId="10" xfId="58" applyFont="1" applyFill="1" applyBorder="1">
      <alignment/>
      <protection/>
    </xf>
    <xf numFmtId="0" fontId="0" fillId="0" borderId="10" xfId="59" applyFont="1" applyFill="1" applyBorder="1" applyAlignment="1">
      <alignment vertical="center" wrapText="1"/>
      <protection/>
    </xf>
    <xf numFmtId="0" fontId="6" fillId="0" borderId="11" xfId="59" applyFont="1" applyFill="1" applyBorder="1" applyAlignment="1">
      <alignment wrapText="1"/>
      <protection/>
    </xf>
    <xf numFmtId="8" fontId="6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8" fontId="6" fillId="0" borderId="10" xfId="58" applyNumberFormat="1" applyFont="1" applyFill="1" applyBorder="1">
      <alignment/>
      <protection/>
    </xf>
    <xf numFmtId="0" fontId="0" fillId="0" borderId="10" xfId="59" applyFont="1" applyFill="1" applyBorder="1" applyAlignment="1">
      <alignment horizontal="left" wrapText="1"/>
      <protection/>
    </xf>
    <xf numFmtId="0" fontId="8" fillId="0" borderId="0" xfId="59" applyFont="1" applyFill="1" applyBorder="1" applyAlignment="1">
      <alignment wrapText="1"/>
      <protection/>
    </xf>
    <xf numFmtId="8" fontId="6" fillId="0" borderId="0" xfId="60" applyNumberFormat="1" applyFont="1" applyFill="1" applyBorder="1" applyAlignment="1">
      <alignment horizontal="right"/>
      <protection/>
    </xf>
    <xf numFmtId="0" fontId="3" fillId="0" borderId="0" xfId="60" applyFont="1" applyBorder="1" applyAlignment="1">
      <alignment horizontal="center" wrapText="1"/>
      <protection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10" xfId="60" applyFont="1" applyBorder="1" applyAlignment="1">
      <alignment horizontal="center" wrapText="1"/>
      <protection/>
    </xf>
    <xf numFmtId="0" fontId="0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9" fillId="0" borderId="10" xfId="59" applyFont="1" applyFill="1" applyBorder="1" applyAlignment="1">
      <alignment/>
      <protection/>
    </xf>
    <xf numFmtId="8" fontId="6" fillId="0" borderId="10" xfId="59" applyNumberFormat="1" applyFont="1" applyFill="1" applyBorder="1" applyAlignment="1">
      <alignment horizontal="right"/>
      <protection/>
    </xf>
    <xf numFmtId="8" fontId="6" fillId="0" borderId="10" xfId="0" applyNumberFormat="1" applyFont="1" applyFill="1" applyBorder="1" applyAlignment="1">
      <alignment vertical="center"/>
    </xf>
    <xf numFmtId="8" fontId="6" fillId="0" borderId="0" xfId="0" applyNumberFormat="1" applyFont="1" applyBorder="1" applyAlignment="1">
      <alignment/>
    </xf>
    <xf numFmtId="8" fontId="50" fillId="0" borderId="0" xfId="43" applyNumberFormat="1" applyFont="1" applyAlignment="1">
      <alignment horizontal="right"/>
    </xf>
    <xf numFmtId="0" fontId="5" fillId="0" borderId="0" xfId="0" applyFont="1" applyFill="1" applyBorder="1" applyAlignment="1">
      <alignment/>
    </xf>
    <xf numFmtId="0" fontId="14" fillId="0" borderId="0" xfId="0" applyFont="1" applyBorder="1" applyAlignment="1">
      <alignment wrapText="1"/>
    </xf>
    <xf numFmtId="8" fontId="0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6" fillId="0" borderId="13" xfId="0" applyFont="1" applyBorder="1" applyAlignment="1">
      <alignment horizontal="left" wrapText="1"/>
    </xf>
    <xf numFmtId="0" fontId="6" fillId="0" borderId="0" xfId="0" applyFont="1" applyFill="1" applyBorder="1" applyAlignment="1">
      <alignment/>
    </xf>
    <xf numFmtId="173" fontId="0" fillId="0" borderId="10" xfId="43" applyNumberFormat="1" applyFont="1" applyBorder="1" applyAlignment="1">
      <alignment horizontal="right"/>
    </xf>
    <xf numFmtId="173" fontId="0" fillId="0" borderId="10" xfId="0" applyNumberFormat="1" applyFont="1" applyBorder="1" applyAlignment="1">
      <alignment/>
    </xf>
    <xf numFmtId="8" fontId="6" fillId="0" borderId="0" xfId="0" applyNumberFormat="1" applyFont="1" applyFill="1" applyAlignment="1">
      <alignment/>
    </xf>
    <xf numFmtId="8" fontId="0" fillId="0" borderId="10" xfId="45" applyNumberFormat="1" applyFont="1" applyBorder="1" applyAlignment="1">
      <alignment horizontal="right"/>
    </xf>
    <xf numFmtId="8" fontId="6" fillId="0" borderId="0" xfId="0" applyNumberFormat="1" applyFont="1" applyFill="1" applyBorder="1" applyAlignment="1">
      <alignment/>
    </xf>
    <xf numFmtId="0" fontId="6" fillId="0" borderId="18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5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3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6" xfId="60" applyFont="1" applyFill="1" applyBorder="1" applyAlignment="1">
      <alignment horizontal="center" vertical="center" wrapText="1"/>
      <protection/>
    </xf>
    <xf numFmtId="0" fontId="6" fillId="0" borderId="23" xfId="60" applyFont="1" applyFill="1" applyBorder="1" applyAlignment="1">
      <alignment horizontal="center" vertical="center" wrapText="1"/>
      <protection/>
    </xf>
    <xf numFmtId="0" fontId="6" fillId="0" borderId="24" xfId="60" applyFont="1" applyFill="1" applyBorder="1" applyAlignment="1">
      <alignment horizontal="center" vertical="center" wrapText="1"/>
      <protection/>
    </xf>
    <xf numFmtId="0" fontId="6" fillId="0" borderId="15" xfId="60" applyFont="1" applyFill="1" applyBorder="1" applyAlignment="1">
      <alignment horizontal="center" vertical="center" wrapText="1"/>
      <protection/>
    </xf>
    <xf numFmtId="0" fontId="6" fillId="0" borderId="17" xfId="60" applyFont="1" applyFill="1" applyBorder="1" applyAlignment="1">
      <alignment horizontal="center" vertical="center" wrapText="1"/>
      <protection/>
    </xf>
    <xf numFmtId="0" fontId="6" fillId="0" borderId="13" xfId="60" applyFont="1" applyFill="1" applyBorder="1" applyAlignment="1">
      <alignment horizontal="center" vertical="center" wrapText="1"/>
      <protection/>
    </xf>
    <xf numFmtId="0" fontId="3" fillId="0" borderId="25" xfId="60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7" fillId="0" borderId="15" xfId="59" applyFont="1" applyFill="1" applyBorder="1" applyAlignment="1">
      <alignment horizontal="left" vertical="center"/>
      <protection/>
    </xf>
    <xf numFmtId="0" fontId="7" fillId="0" borderId="17" xfId="59" applyFont="1" applyFill="1" applyBorder="1" applyAlignment="1">
      <alignment horizontal="left" vertical="center"/>
      <protection/>
    </xf>
    <xf numFmtId="0" fontId="7" fillId="0" borderId="13" xfId="59" applyFont="1" applyFill="1" applyBorder="1" applyAlignment="1">
      <alignment horizontal="left" vertical="center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3" fillId="0" borderId="25" xfId="60" applyFont="1" applyBorder="1" applyAlignment="1">
      <alignment horizontal="center" wrapText="1"/>
      <protection/>
    </xf>
    <xf numFmtId="0" fontId="4" fillId="0" borderId="25" xfId="0" applyFont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0" xfId="59" applyFont="1" applyFill="1" applyBorder="1" applyAlignment="1">
      <alignment horizontal="left" wrapText="1"/>
      <protection/>
    </xf>
    <xf numFmtId="0" fontId="0" fillId="0" borderId="16" xfId="59" applyFont="1" applyFill="1" applyBorder="1" applyAlignment="1">
      <alignment horizontal="left" wrapText="1"/>
      <protection/>
    </xf>
    <xf numFmtId="0" fontId="0" fillId="0" borderId="18" xfId="59" applyFont="1" applyFill="1" applyBorder="1" applyAlignment="1">
      <alignment horizontal="left" wrapText="1"/>
      <protection/>
    </xf>
    <xf numFmtId="0" fontId="14" fillId="0" borderId="18" xfId="0" applyFont="1" applyBorder="1" applyAlignment="1">
      <alignment horizontal="left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3dec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NRDC Budget and Incentives 000112a" xfId="59"/>
    <cellStyle name="Normal_RepBud2001" xfId="60"/>
    <cellStyle name="Normal_RepBud2001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kerman\AppData\Local\Microsoft\Windows\Temporary%20Internet%20Files\Content.Outlook\DEG5XTGQ\FY15%20Expenses%20vs%20Budgets%20-%20as%20of%208-21-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meresco.com\d\aeg\Clients\NJ%20Program%20Coordinator%20Shared\Ambrosio\Mikes%20Clients\FY16%20budgets\FY16%20draft%20Budget%204-8-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mbrosio\AppData\Local\Microsoft\Windows\Temporary%20Internet%20Files\Content.Outlook\V0QEFV80\FY16%20Expenses%20vs%20Budgets%20-%20As%20of%208-24-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kerman\AppData\Local\Microsoft\Windows\Temporary%20Internet%20Files\Content.Outlook\DEG5XTGQ\Commitment%20Report%20-%20Summary%20through%2009-30-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kerman\AppData\Local\Microsoft\Windows\Temporary%20Internet%20Files\Content.Outlook\DEG5XTGQ\BPURpt_NJCEP_4QFY2015_Data_DRAFT_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w Jerseys Clean Energy Progra"/>
      <sheetName val="Energy Efficiency Programs"/>
      <sheetName val="CHP-Fuel Cells"/>
      <sheetName val="Renewable Energy Programs"/>
      <sheetName val="EDA Programs"/>
      <sheetName val="NJCEP Administration"/>
      <sheetName val="TRUE Grant"/>
    </sheetNames>
    <sheetDataSet>
      <sheetData sheetId="1">
        <row r="8">
          <cell r="B8">
            <v>12415469.42</v>
          </cell>
        </row>
        <row r="9">
          <cell r="B9">
            <v>14848397.29</v>
          </cell>
        </row>
        <row r="10">
          <cell r="B10">
            <v>17218939.09</v>
          </cell>
        </row>
        <row r="11">
          <cell r="B11">
            <v>45291975.16</v>
          </cell>
        </row>
        <row r="12">
          <cell r="B12">
            <v>1309984</v>
          </cell>
        </row>
        <row r="16">
          <cell r="B16">
            <v>35000000</v>
          </cell>
        </row>
        <row r="20">
          <cell r="B20">
            <v>3305210.99</v>
          </cell>
        </row>
        <row r="21">
          <cell r="B21">
            <v>64058738.87</v>
          </cell>
        </row>
        <row r="22">
          <cell r="B22">
            <v>13279268.58</v>
          </cell>
        </row>
        <row r="23">
          <cell r="B23">
            <v>30191851.98</v>
          </cell>
        </row>
        <row r="24">
          <cell r="B24">
            <v>2766980.5</v>
          </cell>
        </row>
        <row r="25">
          <cell r="B25">
            <v>48981360.42</v>
          </cell>
        </row>
        <row r="26">
          <cell r="B26">
            <v>1075000</v>
          </cell>
        </row>
        <row r="27">
          <cell r="B27">
            <v>14574758.89</v>
          </cell>
        </row>
      </sheetData>
      <sheetData sheetId="2">
        <row r="8">
          <cell r="B8">
            <v>19451062.18</v>
          </cell>
        </row>
      </sheetData>
      <sheetData sheetId="3">
        <row r="8">
          <cell r="B8">
            <v>450433.41</v>
          </cell>
        </row>
        <row r="9">
          <cell r="B9">
            <v>203720</v>
          </cell>
          <cell r="D9">
            <v>0</v>
          </cell>
        </row>
        <row r="10">
          <cell r="B10">
            <v>17522245.87</v>
          </cell>
        </row>
        <row r="11">
          <cell r="B11">
            <v>59747.24</v>
          </cell>
          <cell r="D11">
            <v>0</v>
          </cell>
        </row>
      </sheetData>
      <sheetData sheetId="4">
        <row r="8">
          <cell r="B8">
            <v>8536276.49</v>
          </cell>
        </row>
        <row r="9">
          <cell r="B9">
            <v>5237408.95</v>
          </cell>
        </row>
        <row r="10">
          <cell r="B10">
            <v>10921624.67</v>
          </cell>
        </row>
      </sheetData>
      <sheetData sheetId="5">
        <row r="8">
          <cell r="B8">
            <v>2341212.31</v>
          </cell>
        </row>
        <row r="9">
          <cell r="B9">
            <v>2200000</v>
          </cell>
        </row>
        <row r="13">
          <cell r="B13">
            <v>200000</v>
          </cell>
        </row>
        <row r="17">
          <cell r="B17">
            <v>2140227.35</v>
          </cell>
        </row>
        <row r="18">
          <cell r="B18">
            <v>52545</v>
          </cell>
        </row>
        <row r="19">
          <cell r="B19">
            <v>3323634.1</v>
          </cell>
        </row>
        <row r="23">
          <cell r="B23">
            <v>120000</v>
          </cell>
        </row>
        <row r="24">
          <cell r="B24">
            <v>677674.35</v>
          </cell>
        </row>
      </sheetData>
      <sheetData sheetId="6">
        <row r="8">
          <cell r="B8">
            <v>1874500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nding by Budget Category"/>
      <sheetName val="EE-CHP budget"/>
      <sheetName val="EE Budget Detail"/>
      <sheetName val="Renewable Energy Budget"/>
      <sheetName val="RE Budget Detail"/>
      <sheetName val="EDA Programs"/>
      <sheetName val="NJCEP Admin"/>
      <sheetName val="BO EE Table"/>
    </sheetNames>
    <sheetDataSet>
      <sheetData sheetId="0">
        <row r="7">
          <cell r="D7">
            <v>-17119500</v>
          </cell>
        </row>
        <row r="8">
          <cell r="D8">
            <v>-10000000</v>
          </cell>
        </row>
        <row r="9">
          <cell r="D9">
            <v>-4059747.24</v>
          </cell>
        </row>
        <row r="10">
          <cell r="D10">
            <v>-3448984.67</v>
          </cell>
        </row>
        <row r="11">
          <cell r="D11">
            <v>-4216768.09</v>
          </cell>
        </row>
        <row r="13">
          <cell r="B13">
            <v>2700000</v>
          </cell>
          <cell r="H13">
            <v>5374500</v>
          </cell>
        </row>
        <row r="25">
          <cell r="B25">
            <v>176675000</v>
          </cell>
        </row>
        <row r="26">
          <cell r="B26">
            <v>14776000</v>
          </cell>
        </row>
        <row r="27">
          <cell r="B27">
            <v>11000000</v>
          </cell>
        </row>
        <row r="28">
          <cell r="B28">
            <v>2500000</v>
          </cell>
        </row>
        <row r="29">
          <cell r="B29">
            <v>8725000</v>
          </cell>
        </row>
        <row r="49">
          <cell r="D49">
            <v>2674500</v>
          </cell>
        </row>
      </sheetData>
      <sheetData sheetId="1">
        <row r="7">
          <cell r="D7">
            <v>745963.3200000003</v>
          </cell>
          <cell r="G7">
            <v>13187678.81</v>
          </cell>
        </row>
        <row r="8">
          <cell r="D8">
            <v>9542217.899999999</v>
          </cell>
          <cell r="G8">
            <v>15677692.95</v>
          </cell>
        </row>
        <row r="9">
          <cell r="D9">
            <v>1058695.6499999985</v>
          </cell>
          <cell r="G9">
            <v>19449665.72</v>
          </cell>
        </row>
        <row r="10">
          <cell r="D10">
            <v>10445132.54</v>
          </cell>
          <cell r="G10">
            <v>37038090.33</v>
          </cell>
        </row>
        <row r="11">
          <cell r="D11">
            <v>10152.149999999907</v>
          </cell>
          <cell r="G11">
            <v>1249033.75</v>
          </cell>
        </row>
        <row r="16">
          <cell r="D16">
            <v>11000000</v>
          </cell>
          <cell r="G16">
            <v>30000000</v>
          </cell>
        </row>
        <row r="20">
          <cell r="D20">
            <v>1566229.9400000002</v>
          </cell>
          <cell r="G20">
            <v>2966229.94</v>
          </cell>
        </row>
        <row r="21">
          <cell r="D21">
            <v>31414069.449999996</v>
          </cell>
          <cell r="G21">
            <v>51970880.8</v>
          </cell>
        </row>
        <row r="22">
          <cell r="D22">
            <v>9140835.9</v>
          </cell>
          <cell r="G22">
            <v>16140835.9</v>
          </cell>
        </row>
        <row r="23">
          <cell r="D23">
            <v>22771374.3</v>
          </cell>
          <cell r="G23">
            <v>34771374.3</v>
          </cell>
        </row>
        <row r="24">
          <cell r="D24">
            <v>1232012.5</v>
          </cell>
          <cell r="G24">
            <v>3232012.5</v>
          </cell>
        </row>
        <row r="25">
          <cell r="D25">
            <v>12861579.730000004</v>
          </cell>
          <cell r="G25">
            <v>37661579.73</v>
          </cell>
        </row>
        <row r="26">
          <cell r="D26">
            <v>76311.34999999998</v>
          </cell>
          <cell r="G26">
            <v>1075000</v>
          </cell>
        </row>
        <row r="27">
          <cell r="D27">
            <v>10526549.360000001</v>
          </cell>
          <cell r="G27">
            <v>17526549.36</v>
          </cell>
        </row>
        <row r="35">
          <cell r="D35">
            <v>15842267.85</v>
          </cell>
          <cell r="G35">
            <v>20618267.85</v>
          </cell>
        </row>
      </sheetData>
      <sheetData sheetId="3">
        <row r="6">
          <cell r="D6">
            <v>450433.41</v>
          </cell>
          <cell r="G6">
            <v>450433.41</v>
          </cell>
        </row>
        <row r="7">
          <cell r="D7">
            <v>0</v>
          </cell>
          <cell r="G7">
            <v>0</v>
          </cell>
        </row>
        <row r="8">
          <cell r="D8">
            <v>12864472.81</v>
          </cell>
          <cell r="G8">
            <v>19864472.810000002</v>
          </cell>
        </row>
        <row r="9">
          <cell r="D9">
            <v>59747.24</v>
          </cell>
          <cell r="G9">
            <v>0</v>
          </cell>
        </row>
      </sheetData>
      <sheetData sheetId="5">
        <row r="7">
          <cell r="D7">
            <v>5620502.380000001</v>
          </cell>
          <cell r="H7">
            <v>6579560.255000001</v>
          </cell>
        </row>
        <row r="8">
          <cell r="D8">
            <v>4618544.45</v>
          </cell>
          <cell r="H8">
            <v>5768544.45</v>
          </cell>
        </row>
        <row r="9">
          <cell r="D9">
            <v>9138760.67</v>
          </cell>
          <cell r="H9">
            <v>7389776</v>
          </cell>
        </row>
        <row r="28">
          <cell r="G28">
            <v>1309057.8749999998</v>
          </cell>
        </row>
      </sheetData>
      <sheetData sheetId="6">
        <row r="7">
          <cell r="D7">
            <v>0</v>
          </cell>
          <cell r="G7">
            <v>2400000</v>
          </cell>
        </row>
        <row r="8">
          <cell r="D8">
            <v>447828.5</v>
          </cell>
          <cell r="G8">
            <v>1020995.51</v>
          </cell>
        </row>
        <row r="11">
          <cell r="D11">
            <v>185000</v>
          </cell>
          <cell r="G11">
            <v>10000</v>
          </cell>
        </row>
        <row r="14">
          <cell r="D14">
            <v>225000</v>
          </cell>
          <cell r="G14">
            <v>1265344</v>
          </cell>
        </row>
        <row r="15">
          <cell r="D15">
            <v>52545</v>
          </cell>
          <cell r="G15">
            <v>0</v>
          </cell>
        </row>
        <row r="16">
          <cell r="D16">
            <v>3323634.1</v>
          </cell>
          <cell r="G16">
            <v>2988412</v>
          </cell>
        </row>
        <row r="19">
          <cell r="D19">
            <v>13756</v>
          </cell>
          <cell r="G19">
            <v>46244</v>
          </cell>
        </row>
        <row r="20">
          <cell r="G20">
            <v>150000</v>
          </cell>
        </row>
        <row r="21">
          <cell r="G21">
            <v>375000</v>
          </cell>
        </row>
        <row r="22">
          <cell r="D22">
            <v>0</v>
          </cell>
          <cell r="G22">
            <v>500000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w Jerseys Clean Energy Progra"/>
      <sheetName val="Energy Efficiency Programs"/>
      <sheetName val="CHP-Fuel Cells"/>
      <sheetName val="Renewable Energy Programs"/>
      <sheetName val="EDA Programs"/>
      <sheetName val="NJCEP Administration"/>
      <sheetName val="TRUE Grant"/>
    </sheetNames>
    <sheetDataSet>
      <sheetData sheetId="1">
        <row r="8">
          <cell r="D8">
            <v>0</v>
          </cell>
        </row>
        <row r="10">
          <cell r="D10">
            <v>0</v>
          </cell>
        </row>
        <row r="12">
          <cell r="D12">
            <v>0</v>
          </cell>
        </row>
        <row r="16">
          <cell r="D16">
            <v>0</v>
          </cell>
        </row>
      </sheetData>
      <sheetData sheetId="3">
        <row r="8">
          <cell r="D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ew Jerseys Clean Energy Progra"/>
      <sheetName val="Energy Efficiency Programs"/>
      <sheetName val="CHP-Fuel Cells"/>
      <sheetName val="Renewable Energy Programs"/>
      <sheetName val="EDA Programs"/>
      <sheetName val="NJCEP Administration"/>
      <sheetName val="TRUE Grant"/>
      <sheetName val="Application List"/>
    </sheetNames>
    <sheetDataSet>
      <sheetData sheetId="1">
        <row r="9">
          <cell r="D9">
            <v>11896920.29</v>
          </cell>
        </row>
        <row r="11">
          <cell r="D11">
            <v>17759920.68</v>
          </cell>
        </row>
        <row r="20">
          <cell r="D20">
            <v>1198930.27</v>
          </cell>
        </row>
        <row r="21">
          <cell r="D21">
            <v>34001899.93</v>
          </cell>
        </row>
        <row r="22">
          <cell r="D22">
            <v>9429264.67</v>
          </cell>
        </row>
        <row r="23">
          <cell r="D23">
            <v>20981025.38</v>
          </cell>
        </row>
        <row r="24">
          <cell r="D24">
            <v>819273</v>
          </cell>
        </row>
        <row r="25">
          <cell r="D25">
            <v>16899407.22</v>
          </cell>
        </row>
        <row r="26">
          <cell r="D26">
            <v>0</v>
          </cell>
        </row>
        <row r="27">
          <cell r="D27">
            <v>10211614.16</v>
          </cell>
        </row>
      </sheetData>
      <sheetData sheetId="2">
        <row r="8">
          <cell r="D8">
            <v>13713498.27</v>
          </cell>
        </row>
      </sheetData>
      <sheetData sheetId="3">
        <row r="9">
          <cell r="D9">
            <v>7233804</v>
          </cell>
        </row>
      </sheetData>
      <sheetData sheetId="4">
        <row r="8">
          <cell r="D8">
            <v>5810804.35</v>
          </cell>
        </row>
        <row r="9">
          <cell r="D9">
            <v>546000</v>
          </cell>
        </row>
        <row r="10">
          <cell r="D10">
            <v>6991680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s Data Sheet"/>
      <sheetName val="Budget Groups"/>
      <sheetName val="Monthly Report Printout"/>
      <sheetName val="Expenses Vs Budgets_NJCEP"/>
      <sheetName val="Expenses Vs Budgets_EE"/>
      <sheetName val="Expenses Vs Budgets_CHP"/>
      <sheetName val="Expenses Vs Budgets_RE"/>
      <sheetName val="Expenses Vs Budgets_EDA"/>
      <sheetName val="Expenses Vs Budgets_NJCEP Admin"/>
      <sheetName val="Expenses Vs Budgets_TRUE"/>
      <sheetName val="Expenses by CC NJCEP"/>
      <sheetName val="Expenses by CC EE Programs"/>
      <sheetName val="Expenses by CC CHP Programs"/>
      <sheetName val="Expenses by CC RE Programs"/>
      <sheetName val="Expenses by CC EDA Programs"/>
      <sheetName val="Expenses by CC NJCEP Admin"/>
      <sheetName val="Expense by CC TRUE Grant"/>
      <sheetName val="Tracking Metrics_NJCEP"/>
      <sheetName val="Electric Savings vs Goals_NJCEP"/>
      <sheetName val="Gas Savings vs Goals_NJCEP"/>
      <sheetName val="Electric Savings_NJCEP"/>
      <sheetName val="Electric Generation_NJCEP"/>
      <sheetName val="Gas Savings_NJCEP"/>
      <sheetName val="Emissions Reductions_NJCEP"/>
      <sheetName val="Notes_Cover"/>
      <sheetName val="Notes and Definitions (2)"/>
    </sheetNames>
    <sheetDataSet>
      <sheetData sheetId="4">
        <row r="8">
          <cell r="E8">
            <v>12406083.72</v>
          </cell>
        </row>
        <row r="9">
          <cell r="E9">
            <v>5916833.7299999995</v>
          </cell>
        </row>
        <row r="10">
          <cell r="E10">
            <v>17044238.7</v>
          </cell>
        </row>
        <row r="11">
          <cell r="E11">
            <v>36234376.5</v>
          </cell>
        </row>
        <row r="12">
          <cell r="E12">
            <v>1299877.07</v>
          </cell>
        </row>
        <row r="16">
          <cell r="E16">
            <v>27510017.07</v>
          </cell>
        </row>
        <row r="20">
          <cell r="E20">
            <v>2115373.2800000003</v>
          </cell>
        </row>
        <row r="21">
          <cell r="E21">
            <v>31751513.090000004</v>
          </cell>
        </row>
        <row r="22">
          <cell r="E22">
            <v>2977225.1</v>
          </cell>
        </row>
        <row r="23">
          <cell r="E23">
            <v>8113057.03</v>
          </cell>
        </row>
        <row r="24">
          <cell r="E24">
            <v>1681413</v>
          </cell>
        </row>
        <row r="25">
          <cell r="E25">
            <v>35658947.49</v>
          </cell>
        </row>
        <row r="26">
          <cell r="E26">
            <v>1049778.32</v>
          </cell>
        </row>
        <row r="27">
          <cell r="E27">
            <v>4118240.91</v>
          </cell>
        </row>
      </sheetData>
      <sheetData sheetId="5">
        <row r="8">
          <cell r="E8">
            <v>2448357.76</v>
          </cell>
        </row>
      </sheetData>
      <sheetData sheetId="6">
        <row r="8">
          <cell r="E8">
            <v>0</v>
          </cell>
        </row>
        <row r="9">
          <cell r="E9">
            <v>203720</v>
          </cell>
        </row>
        <row r="10">
          <cell r="E10">
            <v>4495823.02</v>
          </cell>
        </row>
        <row r="11">
          <cell r="E11">
            <v>0</v>
          </cell>
        </row>
      </sheetData>
      <sheetData sheetId="7">
        <row r="8">
          <cell r="C8">
            <v>501711.61</v>
          </cell>
        </row>
        <row r="9">
          <cell r="C9">
            <v>394802</v>
          </cell>
        </row>
        <row r="10">
          <cell r="C10">
            <v>1980960</v>
          </cell>
        </row>
      </sheetData>
      <sheetData sheetId="8">
        <row r="8">
          <cell r="C8">
            <v>2148807.14</v>
          </cell>
        </row>
        <row r="9">
          <cell r="C9">
            <v>1861711.25</v>
          </cell>
        </row>
        <row r="13">
          <cell r="C13">
            <v>7894.91</v>
          </cell>
        </row>
        <row r="17">
          <cell r="C17">
            <v>928093.23</v>
          </cell>
        </row>
        <row r="18">
          <cell r="C18">
            <v>0</v>
          </cell>
        </row>
        <row r="19">
          <cell r="C19">
            <v>0</v>
          </cell>
        </row>
        <row r="23">
          <cell r="C23">
            <v>59999.86</v>
          </cell>
        </row>
        <row r="24">
          <cell r="C24">
            <v>400742.31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view="pageBreakPreview" zoomScaleSheetLayoutView="100" workbookViewId="0" topLeftCell="A1">
      <selection activeCell="B50" sqref="B50"/>
    </sheetView>
  </sheetViews>
  <sheetFormatPr defaultColWidth="9.140625" defaultRowHeight="12.75"/>
  <cols>
    <col min="1" max="1" width="32.140625" style="0" customWidth="1"/>
    <col min="2" max="2" width="17.421875" style="0" customWidth="1"/>
    <col min="3" max="3" width="16.00390625" style="0" customWidth="1"/>
    <col min="4" max="4" width="15.57421875" style="0" customWidth="1"/>
    <col min="5" max="5" width="16.28125" style="0" customWidth="1"/>
    <col min="6" max="6" width="17.8515625" style="0" customWidth="1"/>
    <col min="7" max="7" width="15.8515625" style="0" customWidth="1"/>
    <col min="8" max="8" width="16.8515625" style="0" customWidth="1"/>
    <col min="9" max="9" width="23.00390625" style="0" customWidth="1"/>
    <col min="10" max="10" width="18.28125" style="0" customWidth="1"/>
  </cols>
  <sheetData>
    <row r="1" spans="1:8" ht="18.75" thickBot="1">
      <c r="A1" s="133" t="s">
        <v>112</v>
      </c>
      <c r="B1" s="133"/>
      <c r="C1" s="133"/>
      <c r="D1" s="133"/>
      <c r="E1" s="133"/>
      <c r="F1" s="133"/>
      <c r="G1" s="133"/>
      <c r="H1" s="133"/>
    </row>
    <row r="2" spans="1:8" ht="57" customHeight="1" thickBot="1">
      <c r="A2" s="27"/>
      <c r="B2" s="28" t="s">
        <v>138</v>
      </c>
      <c r="C2" s="28" t="s">
        <v>63</v>
      </c>
      <c r="D2" s="28" t="s">
        <v>91</v>
      </c>
      <c r="E2" s="28" t="s">
        <v>69</v>
      </c>
      <c r="F2" s="28" t="s">
        <v>113</v>
      </c>
      <c r="G2" s="37" t="s">
        <v>151</v>
      </c>
      <c r="H2" s="37" t="s">
        <v>114</v>
      </c>
    </row>
    <row r="3" spans="1:8" ht="12.75">
      <c r="A3" s="20"/>
      <c r="B3" s="21" t="s">
        <v>5</v>
      </c>
      <c r="C3" s="21" t="s">
        <v>6</v>
      </c>
      <c r="D3" s="21" t="s">
        <v>41</v>
      </c>
      <c r="E3" s="21" t="s">
        <v>8</v>
      </c>
      <c r="F3" s="21" t="s">
        <v>92</v>
      </c>
      <c r="G3" s="21" t="s">
        <v>93</v>
      </c>
      <c r="H3" s="21" t="s">
        <v>94</v>
      </c>
    </row>
    <row r="4" spans="1:9" ht="12.75">
      <c r="A4" s="9" t="s">
        <v>139</v>
      </c>
      <c r="B4" s="38">
        <f>'Revised FY16 EE Budget'!B27+155000</f>
        <v>282101624.09</v>
      </c>
      <c r="C4" s="38">
        <f>'Revised FY16 EE Budget'!C27</f>
        <v>-5950163.91000001</v>
      </c>
      <c r="D4" s="41"/>
      <c r="E4" s="57">
        <f>'Revised FY16 EE Budget'!D27-155000</f>
        <v>5950163.91000001</v>
      </c>
      <c r="F4" s="38">
        <f aca="true" t="shared" si="0" ref="F4:F12">SUM(B4:E4)</f>
        <v>282101624.09</v>
      </c>
      <c r="G4" s="38">
        <f>'Revised FY16 EE Budget'!F27</f>
        <v>123198255.6</v>
      </c>
      <c r="H4" s="38">
        <f aca="true" t="shared" si="1" ref="H4:H9">F4-G4</f>
        <v>158903368.48999998</v>
      </c>
      <c r="I4" s="18"/>
    </row>
    <row r="5" spans="1:9" ht="12.75">
      <c r="A5" s="9" t="s">
        <v>98</v>
      </c>
      <c r="B5" s="38">
        <f>'Revised FY16 EE Budget'!B31</f>
        <v>20618267.85</v>
      </c>
      <c r="C5" s="38">
        <f>'Revised FY16 EE Budget'!C31</f>
        <v>1160436.5700000022</v>
      </c>
      <c r="D5" s="38"/>
      <c r="E5" s="38"/>
      <c r="F5" s="38">
        <f t="shared" si="0"/>
        <v>21778704.42</v>
      </c>
      <c r="G5" s="38">
        <f>'Revised FY16 EE Budget'!F31</f>
        <v>13713498.27</v>
      </c>
      <c r="H5" s="38">
        <f t="shared" si="1"/>
        <v>8065206.150000002</v>
      </c>
      <c r="I5" s="18"/>
    </row>
    <row r="6" spans="1:8" ht="12.75">
      <c r="A6" s="9" t="s">
        <v>18</v>
      </c>
      <c r="B6" s="38">
        <f>'Revised FY16 RE Budget'!B10</f>
        <v>20314906.220000003</v>
      </c>
      <c r="C6" s="38">
        <f>'Revised FY16 RE Budget'!C10</f>
        <v>161950.04000000097</v>
      </c>
      <c r="D6" s="59"/>
      <c r="E6" s="38">
        <f>'Revised FY16 RE Budget'!D10</f>
        <v>-161950.04000000097</v>
      </c>
      <c r="F6" s="38">
        <f t="shared" si="0"/>
        <v>20314906.220000006</v>
      </c>
      <c r="G6" s="38">
        <f>'Revised FY16 RE Budget'!F10</f>
        <v>7233804</v>
      </c>
      <c r="H6" s="38">
        <f t="shared" si="1"/>
        <v>13081102.220000006</v>
      </c>
    </row>
    <row r="7" spans="1:8" ht="12.75">
      <c r="A7" s="9" t="s">
        <v>68</v>
      </c>
      <c r="B7" s="38">
        <f>'Revised FY16 EDA Budget'!B10</f>
        <v>19737880.705000002</v>
      </c>
      <c r="C7" s="38">
        <f>'Revised FY16 EDA Budget'!C10</f>
        <v>2440028.999999999</v>
      </c>
      <c r="D7" s="38"/>
      <c r="E7" s="38">
        <f>'Revised FY16 EDA Budget'!D10</f>
        <v>-2638124.999999999</v>
      </c>
      <c r="F7" s="38">
        <f t="shared" si="0"/>
        <v>19539784.705000002</v>
      </c>
      <c r="G7" s="38">
        <f>'Revised FY16 EDA Budget'!F10</f>
        <v>13348484.35</v>
      </c>
      <c r="H7" s="38">
        <f t="shared" si="1"/>
        <v>6191300.355000002</v>
      </c>
    </row>
    <row r="8" spans="1:8" ht="12.75">
      <c r="A8" s="9" t="s">
        <v>78</v>
      </c>
      <c r="B8" s="38">
        <f>'Revised Admin Budget'!B26</f>
        <v>8755995.51</v>
      </c>
      <c r="C8" s="38">
        <f>'Revised Admin Budget'!C26</f>
        <v>1400280.81</v>
      </c>
      <c r="D8" s="41">
        <f>B54</f>
        <v>3560781.1250000005</v>
      </c>
      <c r="E8" s="38">
        <v>3506942.4</v>
      </c>
      <c r="F8" s="38">
        <f t="shared" si="0"/>
        <v>17223999.845</v>
      </c>
      <c r="G8" s="38">
        <v>0</v>
      </c>
      <c r="H8" s="38">
        <f t="shared" si="1"/>
        <v>17223999.845</v>
      </c>
    </row>
    <row r="9" spans="1:8" ht="12.75">
      <c r="A9" s="9" t="s">
        <v>71</v>
      </c>
      <c r="B9" s="38">
        <f>'Revised Admin Budget'!B28</f>
        <v>5374500</v>
      </c>
      <c r="C9" s="38">
        <f>'FY15 Admin'!F26</f>
        <v>-800000</v>
      </c>
      <c r="D9" s="38">
        <v>900000</v>
      </c>
      <c r="E9" s="38">
        <v>-2474500</v>
      </c>
      <c r="F9" s="38">
        <f t="shared" si="0"/>
        <v>3000000</v>
      </c>
      <c r="G9" s="38">
        <f>F9</f>
        <v>3000000</v>
      </c>
      <c r="H9" s="38">
        <f t="shared" si="1"/>
        <v>0</v>
      </c>
    </row>
    <row r="10" spans="1:9" ht="12.75">
      <c r="A10" s="10" t="s">
        <v>107</v>
      </c>
      <c r="B10" s="93">
        <f aca="true" t="shared" si="2" ref="B10:H10">SUM(B4:B9)</f>
        <v>356903174.375</v>
      </c>
      <c r="C10" s="93">
        <f t="shared" si="2"/>
        <v>-1587467.4900000081</v>
      </c>
      <c r="D10" s="49">
        <f t="shared" si="2"/>
        <v>4460781.125</v>
      </c>
      <c r="E10" s="93">
        <f t="shared" si="2"/>
        <v>4182531.2700000107</v>
      </c>
      <c r="F10" s="93">
        <f t="shared" si="2"/>
        <v>363959019.28</v>
      </c>
      <c r="G10" s="93">
        <f t="shared" si="2"/>
        <v>160494042.22</v>
      </c>
      <c r="H10" s="93">
        <f t="shared" si="2"/>
        <v>203464977.05999997</v>
      </c>
      <c r="I10" s="18"/>
    </row>
    <row r="11" spans="1:9" ht="25.5">
      <c r="A11" s="119" t="s">
        <v>140</v>
      </c>
      <c r="B11" s="93">
        <v>118289000</v>
      </c>
      <c r="C11" s="42">
        <f>F43</f>
        <v>2932531.269999996</v>
      </c>
      <c r="D11" s="93"/>
      <c r="E11" s="49">
        <f>-C11</f>
        <v>-2932531.269999996</v>
      </c>
      <c r="F11" s="93">
        <f t="shared" si="0"/>
        <v>118289000</v>
      </c>
      <c r="G11" s="93"/>
      <c r="H11" s="93"/>
      <c r="I11" s="18"/>
    </row>
    <row r="12" spans="1:10" ht="12.75">
      <c r="A12" s="10" t="s">
        <v>101</v>
      </c>
      <c r="B12" s="93">
        <v>10000000</v>
      </c>
      <c r="C12" s="42">
        <f>F44</f>
        <v>1250000</v>
      </c>
      <c r="D12" s="93"/>
      <c r="E12" s="49">
        <f>-C12</f>
        <v>-1250000</v>
      </c>
      <c r="F12" s="93">
        <f t="shared" si="0"/>
        <v>10000000</v>
      </c>
      <c r="G12" s="93"/>
      <c r="H12" s="93"/>
      <c r="I12" s="18"/>
      <c r="J12" s="18"/>
    </row>
    <row r="13" spans="1:9" ht="12.75">
      <c r="A13" s="10" t="s">
        <v>22</v>
      </c>
      <c r="B13" s="93">
        <f>SUM(B10:B12)</f>
        <v>485192174.375</v>
      </c>
      <c r="C13" s="93">
        <f aca="true" t="shared" si="3" ref="C13:H13">SUM(C10:C12)</f>
        <v>2595063.7799999877</v>
      </c>
      <c r="D13" s="93">
        <f t="shared" si="3"/>
        <v>4460781.125</v>
      </c>
      <c r="E13" s="93">
        <f t="shared" si="3"/>
        <v>1.4901161193847656E-08</v>
      </c>
      <c r="F13" s="93">
        <f t="shared" si="3"/>
        <v>492248019.28</v>
      </c>
      <c r="G13" s="93">
        <f t="shared" si="3"/>
        <v>160494042.22</v>
      </c>
      <c r="H13" s="93">
        <f t="shared" si="3"/>
        <v>203464977.05999997</v>
      </c>
      <c r="I13" s="18"/>
    </row>
    <row r="14" spans="1:9" ht="12.75">
      <c r="A14" s="142" t="s">
        <v>142</v>
      </c>
      <c r="B14" s="142"/>
      <c r="C14" s="142"/>
      <c r="D14" s="142"/>
      <c r="E14" s="142"/>
      <c r="F14" s="142"/>
      <c r="G14" s="142"/>
      <c r="H14" s="142"/>
      <c r="I14" s="18"/>
    </row>
    <row r="15" spans="1:9" ht="12.75">
      <c r="A15" s="108"/>
      <c r="B15" s="113"/>
      <c r="C15" s="125"/>
      <c r="D15" s="125"/>
      <c r="E15" s="52"/>
      <c r="F15" s="52" t="s">
        <v>47</v>
      </c>
      <c r="G15" s="113"/>
      <c r="H15" s="113"/>
      <c r="I15" s="18"/>
    </row>
    <row r="16" spans="1:7" ht="16.5" thickBot="1">
      <c r="A16" s="140" t="s">
        <v>110</v>
      </c>
      <c r="B16" s="141"/>
      <c r="C16" s="141"/>
      <c r="D16" s="141"/>
      <c r="E16" s="141"/>
      <c r="F16" s="141"/>
      <c r="G16" s="141"/>
    </row>
    <row r="17" spans="1:9" ht="12.75" customHeight="1">
      <c r="A17" s="129"/>
      <c r="B17" s="137" t="s">
        <v>115</v>
      </c>
      <c r="C17" s="137" t="s">
        <v>116</v>
      </c>
      <c r="D17" s="137" t="s">
        <v>117</v>
      </c>
      <c r="E17" s="137" t="s">
        <v>141</v>
      </c>
      <c r="F17" s="134" t="s">
        <v>118</v>
      </c>
      <c r="G17" s="134" t="s">
        <v>91</v>
      </c>
      <c r="H17" s="134" t="s">
        <v>69</v>
      </c>
      <c r="I17" s="137" t="s">
        <v>113</v>
      </c>
    </row>
    <row r="18" spans="1:9" ht="12.75">
      <c r="A18" s="130"/>
      <c r="B18" s="138"/>
      <c r="C18" s="138"/>
      <c r="D18" s="138"/>
      <c r="E18" s="138"/>
      <c r="F18" s="135"/>
      <c r="G18" s="135"/>
      <c r="H18" s="135"/>
      <c r="I18" s="138"/>
    </row>
    <row r="19" spans="1:9" ht="31.5" customHeight="1" thickBot="1">
      <c r="A19" s="131"/>
      <c r="B19" s="139"/>
      <c r="C19" s="139"/>
      <c r="D19" s="139"/>
      <c r="E19" s="139"/>
      <c r="F19" s="136"/>
      <c r="G19" s="136"/>
      <c r="H19" s="136"/>
      <c r="I19" s="139"/>
    </row>
    <row r="20" spans="1:9" ht="12.75">
      <c r="A20" s="70"/>
      <c r="B20" s="71" t="s">
        <v>5</v>
      </c>
      <c r="C20" s="71" t="s">
        <v>6</v>
      </c>
      <c r="D20" s="71" t="s">
        <v>29</v>
      </c>
      <c r="E20" s="71" t="s">
        <v>8</v>
      </c>
      <c r="F20" s="71" t="s">
        <v>44</v>
      </c>
      <c r="G20" s="71" t="s">
        <v>93</v>
      </c>
      <c r="H20" s="72" t="s">
        <v>95</v>
      </c>
      <c r="I20" s="72" t="s">
        <v>96</v>
      </c>
    </row>
    <row r="21" spans="1:10" ht="12.75">
      <c r="A21" s="9" t="s">
        <v>30</v>
      </c>
      <c r="B21" s="41">
        <f>'FY15 EE Budget'!B25</f>
        <v>304317935.19</v>
      </c>
      <c r="C21" s="41">
        <f aca="true" t="shared" si="4" ref="C21:C26">C35</f>
        <v>187876975.01</v>
      </c>
      <c r="D21" s="41">
        <f aca="true" t="shared" si="5" ref="D21:D29">B21-C21</f>
        <v>116440960.18</v>
      </c>
      <c r="E21" s="41">
        <f>'[2]Funding by Budget Category'!B25</f>
        <v>176675000</v>
      </c>
      <c r="F21" s="38">
        <f>'[2]Funding by Budget Category'!D7</f>
        <v>-17119500</v>
      </c>
      <c r="G21" s="41"/>
      <c r="H21" s="41">
        <f>'Revised FY16 EE Budget'!D28</f>
        <v>0</v>
      </c>
      <c r="I21" s="57">
        <f aca="true" t="shared" si="6" ref="I21:I29">SUM(D21:H21)</f>
        <v>275996460.18</v>
      </c>
      <c r="J21" s="18"/>
    </row>
    <row r="22" spans="1:10" ht="12.75">
      <c r="A22" s="9" t="s">
        <v>77</v>
      </c>
      <c r="B22" s="41">
        <f>'FY15 EE Budget'!B28</f>
        <v>19451062.18</v>
      </c>
      <c r="C22" s="41">
        <f t="shared" si="4"/>
        <v>2448357.76</v>
      </c>
      <c r="D22" s="41">
        <f t="shared" si="5"/>
        <v>17002704.42</v>
      </c>
      <c r="E22" s="41">
        <f>'[2]Funding by Budget Category'!B26</f>
        <v>14776000</v>
      </c>
      <c r="F22" s="38">
        <f>'[2]Funding by Budget Category'!D8</f>
        <v>-10000000</v>
      </c>
      <c r="G22" s="38"/>
      <c r="H22" s="41">
        <f>'Revised FY16 EE Budget'!D31</f>
        <v>0</v>
      </c>
      <c r="I22" s="57">
        <f t="shared" si="6"/>
        <v>21778704.42</v>
      </c>
      <c r="J22" s="18"/>
    </row>
    <row r="23" spans="1:10" ht="12.75">
      <c r="A23" s="9" t="s">
        <v>31</v>
      </c>
      <c r="B23" s="41">
        <f>'FY15 RE Budget'!B10</f>
        <v>18236146.52</v>
      </c>
      <c r="C23" s="41">
        <f t="shared" si="4"/>
        <v>4699543.02</v>
      </c>
      <c r="D23" s="41">
        <f t="shared" si="5"/>
        <v>13536603.5</v>
      </c>
      <c r="E23" s="41">
        <f>'[2]Funding by Budget Category'!B27</f>
        <v>11000000</v>
      </c>
      <c r="F23" s="38">
        <f>'[2]Funding by Budget Category'!D9</f>
        <v>-4059747.24</v>
      </c>
      <c r="G23" s="38"/>
      <c r="H23" s="41">
        <f>E6</f>
        <v>-161950.04000000097</v>
      </c>
      <c r="I23" s="57">
        <f t="shared" si="6"/>
        <v>20314906.22</v>
      </c>
      <c r="J23" s="18"/>
    </row>
    <row r="24" spans="1:10" ht="12.75">
      <c r="A24" s="9" t="s">
        <v>68</v>
      </c>
      <c r="B24" s="41">
        <f>'FY15 EDA Budget '!B10</f>
        <v>24695310.11</v>
      </c>
      <c r="C24" s="41">
        <f t="shared" si="4"/>
        <v>2877473.61</v>
      </c>
      <c r="D24" s="41">
        <f t="shared" si="5"/>
        <v>21817836.5</v>
      </c>
      <c r="E24" s="41">
        <f>'[2]Funding by Budget Category'!B28</f>
        <v>2500000</v>
      </c>
      <c r="F24" s="38">
        <f>'[2]Funding by Budget Category'!D10</f>
        <v>-3448984.67</v>
      </c>
      <c r="G24" s="38">
        <f>'Revised FY16 EDA Budget'!C13-'Revised FY16 EDA Budget'!D13</f>
        <v>1309057.8749999998</v>
      </c>
      <c r="H24" s="41">
        <f>E7</f>
        <v>-2638124.999999999</v>
      </c>
      <c r="I24" s="57">
        <f t="shared" si="6"/>
        <v>19539784.705</v>
      </c>
      <c r="J24" s="18"/>
    </row>
    <row r="25" spans="1:10" ht="12.75">
      <c r="A25" s="9" t="s">
        <v>78</v>
      </c>
      <c r="B25" s="41">
        <f>'FY15 Admin'!B24</f>
        <v>11055293.11</v>
      </c>
      <c r="C25" s="41">
        <f t="shared" si="4"/>
        <v>5407248.7</v>
      </c>
      <c r="D25" s="41">
        <f t="shared" si="5"/>
        <v>5648044.409999999</v>
      </c>
      <c r="E25" s="41">
        <f>'[2]Funding by Budget Category'!B29</f>
        <v>8725000</v>
      </c>
      <c r="F25" s="38">
        <f>'[2]Funding by Budget Category'!D11</f>
        <v>-4216768.09</v>
      </c>
      <c r="G25" s="41">
        <f>B54</f>
        <v>3560781.1250000005</v>
      </c>
      <c r="H25" s="41">
        <f>E8</f>
        <v>3506942.4</v>
      </c>
      <c r="I25" s="57">
        <f t="shared" si="6"/>
        <v>17223999.845</v>
      </c>
      <c r="J25" s="18"/>
    </row>
    <row r="26" spans="1:10" ht="12.75">
      <c r="A26" s="9" t="s">
        <v>71</v>
      </c>
      <c r="B26" s="41">
        <f>'FY15 Admin'!B26</f>
        <v>1874500</v>
      </c>
      <c r="C26" s="41">
        <f t="shared" si="4"/>
        <v>0</v>
      </c>
      <c r="D26" s="41">
        <f t="shared" si="5"/>
        <v>1874500</v>
      </c>
      <c r="E26" s="41">
        <f>'[2]Funding by Budget Category'!$B$13</f>
        <v>2700000</v>
      </c>
      <c r="F26" s="38"/>
      <c r="G26" s="38">
        <v>900000</v>
      </c>
      <c r="H26" s="41">
        <f>E9</f>
        <v>-2474500</v>
      </c>
      <c r="I26" s="57">
        <f t="shared" si="6"/>
        <v>3000000</v>
      </c>
      <c r="J26" s="18"/>
    </row>
    <row r="27" spans="1:10" ht="12.75">
      <c r="A27" s="9" t="s">
        <v>107</v>
      </c>
      <c r="B27" s="49">
        <f>SUM(B21:B26)</f>
        <v>379630247.11</v>
      </c>
      <c r="C27" s="49">
        <f aca="true" t="shared" si="7" ref="C27:I27">SUM(C21:C26)</f>
        <v>203309598.1</v>
      </c>
      <c r="D27" s="49">
        <f t="shared" si="7"/>
        <v>176320649.01000002</v>
      </c>
      <c r="E27" s="49">
        <f t="shared" si="7"/>
        <v>216376000</v>
      </c>
      <c r="F27" s="49">
        <f t="shared" si="7"/>
        <v>-38845000</v>
      </c>
      <c r="G27" s="49">
        <f t="shared" si="7"/>
        <v>5769839</v>
      </c>
      <c r="H27" s="49">
        <f t="shared" si="7"/>
        <v>-1767632.6400000001</v>
      </c>
      <c r="I27" s="49">
        <f t="shared" si="7"/>
        <v>357853855.37</v>
      </c>
      <c r="J27" s="18"/>
    </row>
    <row r="28" spans="1:10" ht="12.75">
      <c r="A28" s="9" t="s">
        <v>145</v>
      </c>
      <c r="B28" s="41">
        <v>137289000</v>
      </c>
      <c r="C28" s="41">
        <v>134356468.73</v>
      </c>
      <c r="D28" s="41">
        <f t="shared" si="5"/>
        <v>2932531.2700000107</v>
      </c>
      <c r="E28" s="49">
        <v>118289000</v>
      </c>
      <c r="F28" s="49"/>
      <c r="G28" s="49"/>
      <c r="H28" s="49">
        <f>-D28</f>
        <v>-2932531.2700000107</v>
      </c>
      <c r="I28" s="57">
        <f t="shared" si="6"/>
        <v>118289000</v>
      </c>
      <c r="J28" s="18"/>
    </row>
    <row r="29" spans="1:10" ht="12.75">
      <c r="A29" s="10" t="s">
        <v>101</v>
      </c>
      <c r="B29" s="41">
        <v>1250000</v>
      </c>
      <c r="C29" s="41">
        <v>0</v>
      </c>
      <c r="D29" s="41">
        <f t="shared" si="5"/>
        <v>1250000</v>
      </c>
      <c r="E29" s="49">
        <v>10000000</v>
      </c>
      <c r="F29" s="49"/>
      <c r="G29" s="49"/>
      <c r="H29" s="49">
        <f>-D29</f>
        <v>-1250000</v>
      </c>
      <c r="I29" s="57">
        <f t="shared" si="6"/>
        <v>10000000</v>
      </c>
      <c r="J29" s="18"/>
    </row>
    <row r="30" spans="1:10" ht="12.75">
      <c r="A30" s="49" t="s">
        <v>22</v>
      </c>
      <c r="B30" s="49">
        <f>SUM(B27:B29)</f>
        <v>518169247.11</v>
      </c>
      <c r="C30" s="49">
        <f aca="true" t="shared" si="8" ref="C30:I30">SUM(C27:C29)</f>
        <v>337666066.83</v>
      </c>
      <c r="D30" s="49">
        <f t="shared" si="8"/>
        <v>180503180.28000003</v>
      </c>
      <c r="E30" s="49">
        <f t="shared" si="8"/>
        <v>344665000</v>
      </c>
      <c r="F30" s="49">
        <f t="shared" si="8"/>
        <v>-38845000</v>
      </c>
      <c r="G30" s="49">
        <f t="shared" si="8"/>
        <v>5769839</v>
      </c>
      <c r="H30" s="49">
        <f t="shared" si="8"/>
        <v>-5950163.910000011</v>
      </c>
      <c r="I30" s="49">
        <f t="shared" si="8"/>
        <v>486142855.37</v>
      </c>
      <c r="J30" s="18"/>
    </row>
    <row r="31" spans="1:9" ht="17.25" customHeight="1">
      <c r="A31" s="109" t="s">
        <v>47</v>
      </c>
      <c r="B31" s="109"/>
      <c r="C31" s="109"/>
      <c r="D31" s="109"/>
      <c r="E31" s="126"/>
      <c r="F31" s="126"/>
      <c r="G31" s="126"/>
      <c r="I31" s="16"/>
    </row>
    <row r="32" spans="1:9" ht="16.5" thickBot="1">
      <c r="A32" s="128" t="s">
        <v>111</v>
      </c>
      <c r="B32" s="128"/>
      <c r="C32" s="128"/>
      <c r="D32" s="128"/>
      <c r="E32" s="128"/>
      <c r="F32" s="128"/>
      <c r="G32" s="115"/>
      <c r="I32" s="18"/>
    </row>
    <row r="33" spans="1:9" ht="57.75" customHeight="1" thickBot="1">
      <c r="A33" s="23"/>
      <c r="B33" s="28" t="s">
        <v>115</v>
      </c>
      <c r="C33" s="36" t="s">
        <v>116</v>
      </c>
      <c r="D33" s="36" t="s">
        <v>117</v>
      </c>
      <c r="E33" s="37" t="s">
        <v>119</v>
      </c>
      <c r="F33" s="37" t="s">
        <v>42</v>
      </c>
      <c r="I33" s="107" t="s">
        <v>47</v>
      </c>
    </row>
    <row r="34" spans="1:6" ht="12.75">
      <c r="A34" s="22"/>
      <c r="B34" s="24" t="s">
        <v>5</v>
      </c>
      <c r="C34" s="25" t="s">
        <v>6</v>
      </c>
      <c r="D34" s="25" t="s">
        <v>7</v>
      </c>
      <c r="E34" s="25" t="s">
        <v>8</v>
      </c>
      <c r="F34" s="26" t="s">
        <v>28</v>
      </c>
    </row>
    <row r="35" spans="1:6" ht="12.75">
      <c r="A35" s="9" t="s">
        <v>0</v>
      </c>
      <c r="B35" s="41">
        <f>'FY15 EE Budget'!B25</f>
        <v>304317935.19</v>
      </c>
      <c r="C35" s="41">
        <f>'FY15 EE Budget'!C25</f>
        <v>187876975.01</v>
      </c>
      <c r="D35" s="41">
        <f aca="true" t="shared" si="9" ref="D35:D45">B35-C35</f>
        <v>116440960.18</v>
      </c>
      <c r="E35" s="41">
        <f>'FY15 EE Budget'!E25</f>
        <v>122391124.09</v>
      </c>
      <c r="F35" s="41">
        <f aca="true" t="shared" si="10" ref="F35:F45">D35-E35</f>
        <v>-5950163.909999996</v>
      </c>
    </row>
    <row r="36" spans="1:6" ht="12.75">
      <c r="A36" s="9" t="s">
        <v>77</v>
      </c>
      <c r="B36" s="41">
        <f>'FY15 EE Budget'!B28</f>
        <v>19451062.18</v>
      </c>
      <c r="C36" s="41">
        <f>'FY15 EE Budget'!C28</f>
        <v>2448357.76</v>
      </c>
      <c r="D36" s="41">
        <f>B36-C36</f>
        <v>17002704.42</v>
      </c>
      <c r="E36" s="41">
        <f>'FY15 EE Budget'!E28</f>
        <v>15842267.85</v>
      </c>
      <c r="F36" s="41">
        <f t="shared" si="10"/>
        <v>1160436.5700000022</v>
      </c>
    </row>
    <row r="37" spans="1:6" ht="12.75">
      <c r="A37" s="9" t="s">
        <v>18</v>
      </c>
      <c r="B37" s="41">
        <f>'FY15 RE Budget'!B10</f>
        <v>18236146.52</v>
      </c>
      <c r="C37" s="41">
        <f>'FY15 RE Budget'!C10</f>
        <v>4699543.02</v>
      </c>
      <c r="D37" s="41">
        <f t="shared" si="9"/>
        <v>13536603.5</v>
      </c>
      <c r="E37" s="41">
        <f>'FY15 RE Budget'!E10</f>
        <v>13374653.46</v>
      </c>
      <c r="F37" s="41">
        <f t="shared" si="10"/>
        <v>161950.0399999991</v>
      </c>
    </row>
    <row r="38" spans="1:6" ht="12.75">
      <c r="A38" s="9" t="s">
        <v>68</v>
      </c>
      <c r="B38" s="41">
        <f>'FY15 EDA Budget '!B10</f>
        <v>24695310.11</v>
      </c>
      <c r="C38" s="41">
        <f>'FY15 EDA Budget '!C10</f>
        <v>2877473.61</v>
      </c>
      <c r="D38" s="41">
        <f t="shared" si="9"/>
        <v>21817836.5</v>
      </c>
      <c r="E38" s="41">
        <f>'FY15 EDA Budget '!E10</f>
        <v>19377807.5</v>
      </c>
      <c r="F38" s="41">
        <f t="shared" si="10"/>
        <v>2440029</v>
      </c>
    </row>
    <row r="39" spans="1:6" ht="12.75">
      <c r="A39" s="9" t="s">
        <v>78</v>
      </c>
      <c r="B39" s="41">
        <f>'FY15 Admin'!B24</f>
        <v>11055293.11</v>
      </c>
      <c r="C39" s="41">
        <f>'FY15 Admin'!C24</f>
        <v>5407248.7</v>
      </c>
      <c r="D39" s="41">
        <f t="shared" si="9"/>
        <v>5648044.409999999</v>
      </c>
      <c r="E39" s="41">
        <f>'FY15 Admin'!E24</f>
        <v>4247763.6</v>
      </c>
      <c r="F39" s="41">
        <f t="shared" si="10"/>
        <v>1400280.8099999996</v>
      </c>
    </row>
    <row r="40" spans="1:6" ht="12.75">
      <c r="A40" s="9" t="s">
        <v>71</v>
      </c>
      <c r="B40" s="41">
        <f>'FY15 Admin'!B26</f>
        <v>1874500</v>
      </c>
      <c r="C40" s="41">
        <f>'FY15 Admin'!C26</f>
        <v>0</v>
      </c>
      <c r="D40" s="41">
        <f t="shared" si="9"/>
        <v>1874500</v>
      </c>
      <c r="E40" s="41">
        <f>'FY15 Admin'!E26</f>
        <v>2674500</v>
      </c>
      <c r="F40" s="41">
        <f t="shared" si="10"/>
        <v>-800000</v>
      </c>
    </row>
    <row r="41" spans="1:6" ht="12.75">
      <c r="A41" s="9" t="s">
        <v>144</v>
      </c>
      <c r="B41" s="41">
        <v>0</v>
      </c>
      <c r="C41" s="41"/>
      <c r="D41" s="41"/>
      <c r="E41" s="41">
        <v>155000</v>
      </c>
      <c r="F41" s="41"/>
    </row>
    <row r="42" spans="1:6" s="15" customFormat="1" ht="12.75">
      <c r="A42" s="9" t="s">
        <v>143</v>
      </c>
      <c r="B42" s="49">
        <f>SUM(B35:B41)</f>
        <v>379630247.11</v>
      </c>
      <c r="C42" s="49">
        <f>SUM(C35:C41)</f>
        <v>203309598.1</v>
      </c>
      <c r="D42" s="49">
        <f>SUM(D35:D41)</f>
        <v>176320649.01000002</v>
      </c>
      <c r="E42" s="49">
        <f>SUM(E35:E41)</f>
        <v>178063116.5</v>
      </c>
      <c r="F42" s="49">
        <f>SUM(F35:F41)</f>
        <v>-1587467.4899999956</v>
      </c>
    </row>
    <row r="43" spans="1:6" s="15" customFormat="1" ht="25.5">
      <c r="A43" s="31" t="s">
        <v>140</v>
      </c>
      <c r="B43" s="49">
        <v>98289000</v>
      </c>
      <c r="C43" s="49">
        <v>95356468.73</v>
      </c>
      <c r="D43" s="49">
        <f>B43-C43</f>
        <v>2932531.269999996</v>
      </c>
      <c r="E43" s="49">
        <v>0</v>
      </c>
      <c r="F43" s="41">
        <f t="shared" si="10"/>
        <v>2932531.269999996</v>
      </c>
    </row>
    <row r="44" spans="1:6" s="15" customFormat="1" ht="12.75">
      <c r="A44" s="31" t="s">
        <v>146</v>
      </c>
      <c r="B44" s="49">
        <v>1250000</v>
      </c>
      <c r="C44" s="49">
        <v>0</v>
      </c>
      <c r="D44" s="41">
        <f t="shared" si="9"/>
        <v>1250000</v>
      </c>
      <c r="E44" s="49">
        <v>0</v>
      </c>
      <c r="F44" s="41">
        <f t="shared" si="10"/>
        <v>1250000</v>
      </c>
    </row>
    <row r="45" spans="1:6" ht="12.75">
      <c r="A45" s="9" t="s">
        <v>120</v>
      </c>
      <c r="B45" s="49">
        <v>0</v>
      </c>
      <c r="C45" s="41">
        <v>39000000</v>
      </c>
      <c r="D45" s="41">
        <f t="shared" si="9"/>
        <v>-39000000</v>
      </c>
      <c r="E45" s="41">
        <f>D45</f>
        <v>-39000000</v>
      </c>
      <c r="F45" s="41">
        <f t="shared" si="10"/>
        <v>0</v>
      </c>
    </row>
    <row r="46" spans="1:6" ht="12.75">
      <c r="A46" s="9" t="s">
        <v>22</v>
      </c>
      <c r="B46" s="49">
        <f>SUM(B42:B45)</f>
        <v>479169247.11</v>
      </c>
      <c r="C46" s="49">
        <f>SUM(C42:C45)</f>
        <v>337666066.83</v>
      </c>
      <c r="D46" s="49">
        <f>SUM(D42:D45)</f>
        <v>141503180.28000003</v>
      </c>
      <c r="E46" s="49">
        <f>SUM(E42:E45)</f>
        <v>139063116.5</v>
      </c>
      <c r="F46" s="49">
        <f>SUM(F42:F45)</f>
        <v>2595063.7800000003</v>
      </c>
    </row>
    <row r="47" spans="1:6" ht="12.75">
      <c r="A47" s="108"/>
      <c r="B47" s="52"/>
      <c r="C47" s="52"/>
      <c r="D47" s="120"/>
      <c r="E47" s="120"/>
      <c r="F47" s="52"/>
    </row>
    <row r="48" spans="1:6" ht="14.25" customHeight="1">
      <c r="A48" s="120" t="s">
        <v>147</v>
      </c>
      <c r="B48" s="114"/>
      <c r="C48" s="18"/>
      <c r="D48" s="132"/>
      <c r="E48" s="132"/>
      <c r="F48" s="123"/>
    </row>
    <row r="49" spans="1:2" ht="12.75">
      <c r="A49" s="86" t="s">
        <v>153</v>
      </c>
      <c r="B49" s="121">
        <v>69416.08</v>
      </c>
    </row>
    <row r="50" spans="1:2" ht="12.75">
      <c r="A50" s="95" t="s">
        <v>148</v>
      </c>
      <c r="B50" s="124">
        <v>-28420.22</v>
      </c>
    </row>
    <row r="51" spans="1:2" ht="12.75">
      <c r="A51" s="86" t="s">
        <v>149</v>
      </c>
      <c r="B51" s="122">
        <v>2821978.99</v>
      </c>
    </row>
    <row r="52" spans="1:2" ht="12.75">
      <c r="A52" s="86" t="s">
        <v>155</v>
      </c>
      <c r="B52" s="122">
        <f>'Revised FY16 EDA Budget'!D13</f>
        <v>561060.8350000004</v>
      </c>
    </row>
    <row r="53" spans="1:2" ht="12.75">
      <c r="A53" s="86" t="s">
        <v>150</v>
      </c>
      <c r="B53" s="122">
        <v>136745.44</v>
      </c>
    </row>
    <row r="54" spans="1:2" ht="12.75">
      <c r="A54" s="86" t="s">
        <v>157</v>
      </c>
      <c r="B54" s="89">
        <f>SUM(B49:B53)</f>
        <v>3560781.1250000005</v>
      </c>
    </row>
    <row r="55" spans="1:2" ht="12.75">
      <c r="A55" s="86" t="s">
        <v>156</v>
      </c>
      <c r="B55" s="122">
        <v>900000</v>
      </c>
    </row>
    <row r="56" spans="1:2" ht="12.75">
      <c r="A56" s="9" t="s">
        <v>22</v>
      </c>
      <c r="B56" s="49">
        <f>SUM(B54:B55)</f>
        <v>4460781.125</v>
      </c>
    </row>
  </sheetData>
  <sheetProtection/>
  <mergeCells count="14">
    <mergeCell ref="A14:H14"/>
    <mergeCell ref="E17:E19"/>
    <mergeCell ref="G17:G19"/>
    <mergeCell ref="H17:H19"/>
    <mergeCell ref="A32:F32"/>
    <mergeCell ref="A17:A19"/>
    <mergeCell ref="D48:E48"/>
    <mergeCell ref="A1:H1"/>
    <mergeCell ref="F17:F19"/>
    <mergeCell ref="I17:I19"/>
    <mergeCell ref="A16:G16"/>
    <mergeCell ref="B17:B19"/>
    <mergeCell ref="C17:C19"/>
    <mergeCell ref="D17:D19"/>
  </mergeCells>
  <printOptions/>
  <pageMargins left="0.75" right="0.75" top="1" bottom="1" header="0.5" footer="0.5"/>
  <pageSetup fitToHeight="0" fitToWidth="0" horizontalDpi="600" verticalDpi="600" orientation="landscape" scale="55" r:id="rId1"/>
  <headerFooter alignWithMargins="0">
    <oddHeader>&amp;C&amp;"Arial,Bold"&amp;14FY16 True Up Budget</oddHeader>
    <oddFooter>&amp;C&amp;D</oddFooter>
  </headerFooter>
  <rowBreaks count="1" manualBreakCount="1">
    <brk id="56" max="8" man="1"/>
  </rowBreaks>
  <ignoredErrors>
    <ignoredError sqref="E45 F10 E35:E40 D27 I27 F42" formula="1"/>
    <ignoredError sqref="I2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B1">
      <selection activeCell="E37" sqref="E37"/>
    </sheetView>
  </sheetViews>
  <sheetFormatPr defaultColWidth="9.140625" defaultRowHeight="12.75"/>
  <cols>
    <col min="1" max="1" width="34.140625" style="0" customWidth="1"/>
    <col min="2" max="2" width="15.57421875" style="0" customWidth="1"/>
    <col min="3" max="3" width="16.140625" style="0" customWidth="1"/>
    <col min="4" max="4" width="18.421875" style="0" customWidth="1"/>
    <col min="5" max="5" width="17.7109375" style="0" customWidth="1"/>
    <col min="6" max="6" width="15.421875" style="0" customWidth="1"/>
    <col min="7" max="7" width="3.140625" style="0" customWidth="1"/>
  </cols>
  <sheetData>
    <row r="1" spans="1:6" ht="18" customHeight="1">
      <c r="A1" s="149" t="s">
        <v>108</v>
      </c>
      <c r="B1" s="149"/>
      <c r="C1" s="149"/>
      <c r="D1" s="149"/>
      <c r="E1" s="149"/>
      <c r="F1" s="149"/>
    </row>
    <row r="2" spans="1:6" ht="12.75" customHeight="1">
      <c r="A2" s="151"/>
      <c r="B2" s="146" t="s">
        <v>109</v>
      </c>
      <c r="C2" s="146" t="s">
        <v>43</v>
      </c>
      <c r="D2" s="146" t="s">
        <v>73</v>
      </c>
      <c r="E2" s="143" t="s">
        <v>99</v>
      </c>
      <c r="F2" s="150" t="s">
        <v>151</v>
      </c>
    </row>
    <row r="3" spans="1:6" ht="12.75">
      <c r="A3" s="152"/>
      <c r="B3" s="147"/>
      <c r="C3" s="147"/>
      <c r="D3" s="147"/>
      <c r="E3" s="144"/>
      <c r="F3" s="150"/>
    </row>
    <row r="4" spans="1:6" ht="12.75">
      <c r="A4" s="153"/>
      <c r="B4" s="148"/>
      <c r="C4" s="148"/>
      <c r="D4" s="148"/>
      <c r="E4" s="145"/>
      <c r="F4" s="150"/>
    </row>
    <row r="5" spans="1:6" ht="15">
      <c r="A5" s="60" t="s">
        <v>32</v>
      </c>
      <c r="B5" s="61" t="s">
        <v>5</v>
      </c>
      <c r="C5" s="62" t="s">
        <v>6</v>
      </c>
      <c r="D5" s="62" t="s">
        <v>41</v>
      </c>
      <c r="E5" s="64" t="s">
        <v>62</v>
      </c>
      <c r="F5" s="68" t="s">
        <v>44</v>
      </c>
    </row>
    <row r="6" spans="1:6" ht="12.75">
      <c r="A6" s="6" t="s">
        <v>4</v>
      </c>
      <c r="B6" s="13"/>
      <c r="C6" s="3"/>
      <c r="D6" s="3"/>
      <c r="E6" s="65"/>
      <c r="F6" s="59"/>
    </row>
    <row r="7" spans="1:6" ht="12.75">
      <c r="A7" s="32" t="s">
        <v>9</v>
      </c>
      <c r="B7" s="42">
        <f>'[2]EE-CHP budget'!G7</f>
        <v>13187678.81</v>
      </c>
      <c r="C7" s="43">
        <f>'FY15 EE Budget'!F7</f>
        <v>-736577.620000001</v>
      </c>
      <c r="D7" s="43">
        <f>-C7</f>
        <v>736577.620000001</v>
      </c>
      <c r="E7" s="44">
        <f>SUM(B7:D7)</f>
        <v>13187678.81</v>
      </c>
      <c r="F7" s="40">
        <f>'[3]Energy Efficiency Programs'!D8</f>
        <v>0</v>
      </c>
    </row>
    <row r="8" spans="1:6" ht="12.75">
      <c r="A8" s="32" t="s">
        <v>10</v>
      </c>
      <c r="B8" s="42">
        <f>'[2]EE-CHP budget'!G8</f>
        <v>15677692.95</v>
      </c>
      <c r="C8" s="43">
        <f>'FY15 EE Budget'!F8</f>
        <v>-610654.3399999999</v>
      </c>
      <c r="D8" s="43">
        <f>-C8+155000</f>
        <v>765654.3399999999</v>
      </c>
      <c r="E8" s="44">
        <f>SUM(B8:D8)</f>
        <v>15832692.95</v>
      </c>
      <c r="F8" s="40">
        <f>'[4]Energy Efficiency Programs'!$D$9</f>
        <v>11896920.29</v>
      </c>
    </row>
    <row r="9" spans="1:6" ht="12.75">
      <c r="A9" s="32" t="s">
        <v>33</v>
      </c>
      <c r="B9" s="42">
        <f>'[2]EE-CHP budget'!G9</f>
        <v>19449665.72</v>
      </c>
      <c r="C9" s="43">
        <f>'FY15 EE Budget'!F9</f>
        <v>-883995.2599999979</v>
      </c>
      <c r="D9" s="43">
        <f>-C9</f>
        <v>883995.2599999979</v>
      </c>
      <c r="E9" s="44">
        <f>SUM(B9:D9)</f>
        <v>19449665.72</v>
      </c>
      <c r="F9" s="40">
        <f>'[3]Energy Efficiency Programs'!D10</f>
        <v>0</v>
      </c>
    </row>
    <row r="10" spans="1:6" ht="12.75">
      <c r="A10" s="32" t="s">
        <v>11</v>
      </c>
      <c r="B10" s="42">
        <f>'[2]EE-CHP budget'!G10</f>
        <v>37038090.33</v>
      </c>
      <c r="C10" s="43">
        <f>'FY15 EE Budget'!F10</f>
        <v>-1387533.8800000027</v>
      </c>
      <c r="D10" s="43">
        <f>-C10</f>
        <v>1387533.8800000027</v>
      </c>
      <c r="E10" s="44">
        <f>SUM(B10:D10)</f>
        <v>37038090.33</v>
      </c>
      <c r="F10" s="40">
        <f>'[4]Energy Efficiency Programs'!$D$11</f>
        <v>17759920.68</v>
      </c>
    </row>
    <row r="11" spans="1:6" ht="12.75">
      <c r="A11" s="32" t="s">
        <v>64</v>
      </c>
      <c r="B11" s="42">
        <f>'[2]EE-CHP budget'!G11</f>
        <v>1249033.75</v>
      </c>
      <c r="C11" s="43">
        <f>'FY15 EE Budget'!F11</f>
        <v>-45.21999999997206</v>
      </c>
      <c r="D11" s="43">
        <f>-C11</f>
        <v>45.21999999997206</v>
      </c>
      <c r="E11" s="44">
        <f>SUM(B11:D11)</f>
        <v>1249033.75</v>
      </c>
      <c r="F11" s="40">
        <f>'[3]Energy Efficiency Programs'!D12</f>
        <v>0</v>
      </c>
    </row>
    <row r="12" spans="1:6" ht="12.75">
      <c r="A12" s="53" t="s">
        <v>14</v>
      </c>
      <c r="B12" s="49">
        <f>SUM(B7:B11)</f>
        <v>86602161.56</v>
      </c>
      <c r="C12" s="49">
        <f>SUM(C7:C11)</f>
        <v>-3618806.320000001</v>
      </c>
      <c r="D12" s="49">
        <f>SUM(D7:D11)</f>
        <v>3773806.320000001</v>
      </c>
      <c r="E12" s="48">
        <f>SUM(E7:E11)</f>
        <v>86757161.56</v>
      </c>
      <c r="F12" s="49">
        <f>SUM(F7:F11)</f>
        <v>29656840.97</v>
      </c>
    </row>
    <row r="13" spans="1:6" ht="12.75">
      <c r="A13" s="6"/>
      <c r="B13" s="44"/>
      <c r="C13" s="43"/>
      <c r="D13" s="42"/>
      <c r="E13" s="44"/>
      <c r="F13" s="2"/>
    </row>
    <row r="14" spans="1:6" ht="12.75">
      <c r="A14" s="6" t="s">
        <v>12</v>
      </c>
      <c r="B14" s="41"/>
      <c r="C14" s="41"/>
      <c r="D14" s="41"/>
      <c r="E14" s="44"/>
      <c r="F14" s="2"/>
    </row>
    <row r="15" spans="1:6" ht="12.75">
      <c r="A15" s="32" t="s">
        <v>55</v>
      </c>
      <c r="B15" s="47">
        <f>'[2]EE-CHP budget'!$G$16</f>
        <v>30000000</v>
      </c>
      <c r="C15" s="47">
        <f>'FY15 EE Budget'!F14</f>
        <v>-3510017.0700000003</v>
      </c>
      <c r="D15" s="111">
        <f>-C15</f>
        <v>3510017.0700000003</v>
      </c>
      <c r="E15" s="48">
        <f>SUM(B15:D15)</f>
        <v>30000000</v>
      </c>
      <c r="F15" s="89">
        <f>'[3]Energy Efficiency Programs'!$D$16</f>
        <v>0</v>
      </c>
    </row>
    <row r="16" spans="1:6" ht="12.75">
      <c r="A16" s="86"/>
      <c r="B16" s="44"/>
      <c r="C16" s="43"/>
      <c r="D16" s="42"/>
      <c r="E16" s="44"/>
      <c r="F16" s="2"/>
    </row>
    <row r="17" spans="1:6" ht="12.75">
      <c r="A17" s="6" t="s">
        <v>15</v>
      </c>
      <c r="B17" s="44"/>
      <c r="C17" s="43"/>
      <c r="D17" s="42"/>
      <c r="E17" s="44"/>
      <c r="F17" s="2"/>
    </row>
    <row r="18" spans="1:6" ht="12.75">
      <c r="A18" s="32" t="s">
        <v>56</v>
      </c>
      <c r="B18" s="44">
        <f>'[2]EE-CHP budget'!G20</f>
        <v>2966229.94</v>
      </c>
      <c r="C18" s="43">
        <f>'FY15 EE Budget'!F16</f>
        <v>-376392.2300000002</v>
      </c>
      <c r="D18" s="43">
        <f aca="true" t="shared" si="0" ref="D18:D25">-C18</f>
        <v>376392.2300000002</v>
      </c>
      <c r="E18" s="44">
        <f aca="true" t="shared" si="1" ref="E18:E25">SUM(B18:D18)</f>
        <v>2966229.9400000004</v>
      </c>
      <c r="F18" s="73">
        <f>'[4]Energy Efficiency Programs'!D20</f>
        <v>1198930.27</v>
      </c>
    </row>
    <row r="19" spans="1:6" ht="12.75">
      <c r="A19" s="32" t="s">
        <v>57</v>
      </c>
      <c r="B19" s="44">
        <f>'[2]EE-CHP budget'!G21</f>
        <v>51970880.8</v>
      </c>
      <c r="C19" s="43">
        <f>'FY15 EE Budget'!F17</f>
        <v>893156.3299999982</v>
      </c>
      <c r="D19" s="43">
        <f t="shared" si="0"/>
        <v>-893156.3299999982</v>
      </c>
      <c r="E19" s="44">
        <f t="shared" si="1"/>
        <v>51970880.8</v>
      </c>
      <c r="F19" s="73">
        <f>'[4]Energy Efficiency Programs'!D21</f>
        <v>34001899.93</v>
      </c>
    </row>
    <row r="20" spans="1:6" ht="12.75">
      <c r="A20" s="32" t="s">
        <v>58</v>
      </c>
      <c r="B20" s="44">
        <f>'[2]EE-CHP budget'!G22</f>
        <v>16140835.9</v>
      </c>
      <c r="C20" s="43">
        <f>'FY15 EE Budget'!F18</f>
        <v>1161207.58</v>
      </c>
      <c r="D20" s="43">
        <f t="shared" si="0"/>
        <v>-1161207.58</v>
      </c>
      <c r="E20" s="44">
        <f t="shared" si="1"/>
        <v>16140835.9</v>
      </c>
      <c r="F20" s="73">
        <f>'[4]Energy Efficiency Programs'!D22</f>
        <v>9429264.67</v>
      </c>
    </row>
    <row r="21" spans="1:6" ht="12.75">
      <c r="A21" s="32" t="s">
        <v>48</v>
      </c>
      <c r="B21" s="44">
        <f>'[2]EE-CHP budget'!G23</f>
        <v>34771374.3</v>
      </c>
      <c r="C21" s="43">
        <f>'FY15 EE Budget'!F19</f>
        <v>-692579.3500000015</v>
      </c>
      <c r="D21" s="43">
        <f t="shared" si="0"/>
        <v>692579.3500000015</v>
      </c>
      <c r="E21" s="44">
        <f t="shared" si="1"/>
        <v>34771374.3</v>
      </c>
      <c r="F21" s="73">
        <f>'[4]Energy Efficiency Programs'!D23</f>
        <v>20981025.38</v>
      </c>
    </row>
    <row r="22" spans="1:6" ht="12.75">
      <c r="A22" s="32" t="s">
        <v>59</v>
      </c>
      <c r="B22" s="44">
        <f>'[2]EE-CHP budget'!G24</f>
        <v>3232012.5</v>
      </c>
      <c r="C22" s="43">
        <f>'FY15 EE Budget'!F20</f>
        <v>-146445</v>
      </c>
      <c r="D22" s="43">
        <f t="shared" si="0"/>
        <v>146445</v>
      </c>
      <c r="E22" s="44">
        <f t="shared" si="1"/>
        <v>3232012.5</v>
      </c>
      <c r="F22" s="73">
        <f>'[4]Energy Efficiency Programs'!D24</f>
        <v>819273</v>
      </c>
    </row>
    <row r="23" spans="1:6" ht="12.75">
      <c r="A23" s="32" t="s">
        <v>34</v>
      </c>
      <c r="B23" s="44">
        <f>'[2]EE-CHP budget'!G25</f>
        <v>37661579.73</v>
      </c>
      <c r="C23" s="43">
        <f>'FY15 EE Budget'!F21</f>
        <v>460833.19999999553</v>
      </c>
      <c r="D23" s="43">
        <f t="shared" si="0"/>
        <v>-460833.19999999553</v>
      </c>
      <c r="E23" s="44">
        <f t="shared" si="1"/>
        <v>37661579.73</v>
      </c>
      <c r="F23" s="73">
        <f>'[4]Energy Efficiency Programs'!D25</f>
        <v>16899407.22</v>
      </c>
    </row>
    <row r="24" spans="1:6" ht="12.75">
      <c r="A24" s="32" t="s">
        <v>49</v>
      </c>
      <c r="B24" s="44">
        <f>'[2]EE-CHP budget'!G26</f>
        <v>1075000</v>
      </c>
      <c r="C24" s="43">
        <f>'FY15 EE Budget'!F22</f>
        <v>-51089.67000000004</v>
      </c>
      <c r="D24" s="43">
        <f t="shared" si="0"/>
        <v>51089.67000000004</v>
      </c>
      <c r="E24" s="44">
        <f t="shared" si="1"/>
        <v>1075000</v>
      </c>
      <c r="F24" s="73">
        <f>'[4]Energy Efficiency Programs'!D26</f>
        <v>0</v>
      </c>
    </row>
    <row r="25" spans="1:6" ht="12.75">
      <c r="A25" s="87" t="s">
        <v>97</v>
      </c>
      <c r="B25" s="44">
        <f>'[2]EE-CHP budget'!G27</f>
        <v>17526549.36</v>
      </c>
      <c r="C25" s="43">
        <f>'FY15 EE Budget'!F23</f>
        <v>-70031.38000000082</v>
      </c>
      <c r="D25" s="43">
        <f t="shared" si="0"/>
        <v>70031.38000000082</v>
      </c>
      <c r="E25" s="44">
        <f t="shared" si="1"/>
        <v>17526549.36</v>
      </c>
      <c r="F25" s="73">
        <f>'[4]Energy Efficiency Programs'!D27</f>
        <v>10211614.16</v>
      </c>
    </row>
    <row r="26" spans="1:6" ht="12.75">
      <c r="A26" s="53" t="s">
        <v>16</v>
      </c>
      <c r="B26" s="49">
        <f>SUM(B18:B25)</f>
        <v>165344462.52999997</v>
      </c>
      <c r="C26" s="49">
        <f>SUM(C18:C25)</f>
        <v>1178659.4799999911</v>
      </c>
      <c r="D26" s="49">
        <f>SUM(D18:D25)</f>
        <v>-1178659.4799999911</v>
      </c>
      <c r="E26" s="49">
        <f>SUM(E18:E25)</f>
        <v>165344462.52999997</v>
      </c>
      <c r="F26" s="49">
        <f>SUM(F18:F25)</f>
        <v>93541414.63</v>
      </c>
    </row>
    <row r="27" spans="1:6" ht="12.75">
      <c r="A27" s="9" t="s">
        <v>17</v>
      </c>
      <c r="B27" s="49">
        <f>B12+B15+B26</f>
        <v>281946624.09</v>
      </c>
      <c r="C27" s="49">
        <f>C12+C15+C26</f>
        <v>-5950163.91000001</v>
      </c>
      <c r="D27" s="49">
        <f>D12+D15+D26</f>
        <v>6105163.91000001</v>
      </c>
      <c r="E27" s="49">
        <f>E12+E15+E26</f>
        <v>282101624.09</v>
      </c>
      <c r="F27" s="49">
        <f>F12+F15+F26</f>
        <v>123198255.6</v>
      </c>
    </row>
    <row r="28" spans="1:6" ht="12.75">
      <c r="A28" s="120"/>
      <c r="B28" s="52"/>
      <c r="C28" s="52"/>
      <c r="D28" s="52"/>
      <c r="E28" s="52"/>
      <c r="F28" s="52"/>
    </row>
    <row r="29" spans="1:5" ht="12.75">
      <c r="A29" s="19"/>
      <c r="B29" s="19"/>
      <c r="C29" s="19"/>
      <c r="D29" s="127"/>
      <c r="E29" s="19"/>
    </row>
    <row r="30" ht="12.75">
      <c r="A30" s="15" t="s">
        <v>79</v>
      </c>
    </row>
    <row r="31" spans="1:6" ht="12.75">
      <c r="A31" s="32" t="s">
        <v>79</v>
      </c>
      <c r="B31" s="48">
        <f>'[2]EE-CHP budget'!$G$35</f>
        <v>20618267.85</v>
      </c>
      <c r="C31" s="111">
        <f>'FY15 EE Budget'!F28</f>
        <v>1160436.5700000022</v>
      </c>
      <c r="D31" s="49"/>
      <c r="E31" s="48">
        <f>SUM(B31:D31)</f>
        <v>21778704.42</v>
      </c>
      <c r="F31" s="112">
        <f>'[4]CHP-Fuel Cells'!$D$8</f>
        <v>13713498.27</v>
      </c>
    </row>
    <row r="32" ht="12.75">
      <c r="D32" t="s">
        <v>47</v>
      </c>
    </row>
    <row r="38" ht="12.75">
      <c r="B38" t="s">
        <v>47</v>
      </c>
    </row>
  </sheetData>
  <sheetProtection/>
  <mergeCells count="7">
    <mergeCell ref="E2:E4"/>
    <mergeCell ref="D2:D4"/>
    <mergeCell ref="A1:F1"/>
    <mergeCell ref="F2:F4"/>
    <mergeCell ref="A2:A4"/>
    <mergeCell ref="B2:B4"/>
    <mergeCell ref="C2:C4"/>
  </mergeCells>
  <printOptions/>
  <pageMargins left="0.75" right="0.75" top="1" bottom="1" header="0.5" footer="0.5"/>
  <pageSetup horizontalDpi="600" verticalDpi="600" orientation="landscape" scale="74" r:id="rId1"/>
  <headerFooter alignWithMargins="0">
    <oddHeader>&amp;C&amp;"Arial,Bold"&amp;14FY15 True Up Budget</oddHeader>
    <oddFooter>&amp;C&amp;D</oddFooter>
  </headerFooter>
  <ignoredErrors>
    <ignoredError sqref="E26 D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workbookViewId="0" topLeftCell="A1">
      <selection activeCell="H1" sqref="H1:K16384"/>
    </sheetView>
  </sheetViews>
  <sheetFormatPr defaultColWidth="9.140625" defaultRowHeight="12.75"/>
  <cols>
    <col min="1" max="1" width="32.28125" style="0" customWidth="1"/>
    <col min="2" max="2" width="16.140625" style="0" customWidth="1"/>
    <col min="3" max="3" width="15.8515625" style="0" customWidth="1"/>
    <col min="4" max="5" width="17.57421875" style="0" customWidth="1"/>
    <col min="6" max="6" width="16.8515625" style="0" customWidth="1"/>
    <col min="7" max="7" width="3.8515625" style="0" customWidth="1"/>
  </cols>
  <sheetData>
    <row r="1" spans="1:6" ht="18" customHeight="1">
      <c r="A1" s="149" t="s">
        <v>121</v>
      </c>
      <c r="B1" s="149"/>
      <c r="C1" s="149"/>
      <c r="D1" s="149"/>
      <c r="E1" s="149"/>
      <c r="F1" s="149"/>
    </row>
    <row r="2" spans="1:6" ht="12.75" customHeight="1">
      <c r="A2" s="151"/>
      <c r="B2" s="146" t="s">
        <v>109</v>
      </c>
      <c r="C2" s="146" t="s">
        <v>43</v>
      </c>
      <c r="D2" s="146" t="s">
        <v>73</v>
      </c>
      <c r="E2" s="143" t="s">
        <v>113</v>
      </c>
      <c r="F2" s="150" t="s">
        <v>151</v>
      </c>
    </row>
    <row r="3" spans="1:6" ht="12.75">
      <c r="A3" s="152"/>
      <c r="B3" s="147"/>
      <c r="C3" s="147"/>
      <c r="D3" s="147"/>
      <c r="E3" s="144"/>
      <c r="F3" s="150"/>
    </row>
    <row r="4" spans="1:6" ht="12.75" customHeight="1">
      <c r="A4" s="153"/>
      <c r="B4" s="148"/>
      <c r="C4" s="148"/>
      <c r="D4" s="148"/>
      <c r="E4" s="145"/>
      <c r="F4" s="150"/>
    </row>
    <row r="5" spans="1:6" ht="23.25" customHeight="1">
      <c r="A5" s="60" t="s">
        <v>32</v>
      </c>
      <c r="B5" s="61" t="s">
        <v>5</v>
      </c>
      <c r="C5" s="62" t="s">
        <v>6</v>
      </c>
      <c r="D5" s="62" t="s">
        <v>41</v>
      </c>
      <c r="E5" s="63" t="s">
        <v>62</v>
      </c>
      <c r="F5" s="67" t="s">
        <v>44</v>
      </c>
    </row>
    <row r="6" spans="1:7" ht="16.5" customHeight="1">
      <c r="A6" s="32" t="s">
        <v>50</v>
      </c>
      <c r="B6" s="50">
        <f>'[2]Renewable Energy Budget'!G6</f>
        <v>450433.41</v>
      </c>
      <c r="C6" s="50">
        <f>'FY15 RE Budget'!F6</f>
        <v>0</v>
      </c>
      <c r="D6" s="50"/>
      <c r="E6" s="50">
        <f>SUM(B6:D6)</f>
        <v>450433.41</v>
      </c>
      <c r="F6" s="74">
        <f>'[3]Renewable Energy Programs'!$D$8</f>
        <v>0</v>
      </c>
      <c r="G6" s="17"/>
    </row>
    <row r="7" spans="1:7" ht="25.5">
      <c r="A7" s="32" t="s">
        <v>51</v>
      </c>
      <c r="B7" s="50">
        <f>'[2]Renewable Energy Budget'!G7</f>
        <v>0</v>
      </c>
      <c r="C7" s="50">
        <f>'FY15 RE Budget'!F7</f>
        <v>0</v>
      </c>
      <c r="D7" s="50"/>
      <c r="E7" s="50">
        <f>SUM(B7:D7)</f>
        <v>0</v>
      </c>
      <c r="F7" s="74">
        <f>'[1]Renewable Energy Programs'!D9</f>
        <v>0</v>
      </c>
      <c r="G7" s="17"/>
    </row>
    <row r="8" spans="1:7" ht="18.75" customHeight="1">
      <c r="A8" s="55" t="s">
        <v>54</v>
      </c>
      <c r="B8" s="50">
        <f>'[2]Renewable Energy Budget'!G8</f>
        <v>19864472.810000002</v>
      </c>
      <c r="C8" s="50">
        <f>'FY15 RE Budget'!F8</f>
        <v>161950.04000000097</v>
      </c>
      <c r="D8" s="41">
        <f>-C8</f>
        <v>-161950.04000000097</v>
      </c>
      <c r="E8" s="50">
        <f>SUM(B8:D8)</f>
        <v>19864472.810000002</v>
      </c>
      <c r="F8" s="74">
        <f>'[4]Renewable Energy Programs'!$D$9</f>
        <v>7233804</v>
      </c>
      <c r="G8" s="17"/>
    </row>
    <row r="9" spans="1:7" ht="25.5">
      <c r="A9" s="32" t="s">
        <v>100</v>
      </c>
      <c r="B9" s="50">
        <f>'[2]Renewable Energy Budget'!G9</f>
        <v>0</v>
      </c>
      <c r="C9" s="50">
        <f>'FY15 RE Budget'!F9</f>
        <v>0</v>
      </c>
      <c r="D9" s="41"/>
      <c r="E9" s="50">
        <f>SUM(B9:D9)</f>
        <v>0</v>
      </c>
      <c r="F9" s="74">
        <f>'[1]Renewable Energy Programs'!D11</f>
        <v>0</v>
      </c>
      <c r="G9" s="17"/>
    </row>
    <row r="10" spans="1:7" ht="12.75">
      <c r="A10" s="6" t="s">
        <v>19</v>
      </c>
      <c r="B10" s="51">
        <f>SUM(B6:B9)</f>
        <v>20314906.220000003</v>
      </c>
      <c r="C10" s="51">
        <f>SUM(C6:C9)</f>
        <v>161950.04000000097</v>
      </c>
      <c r="D10" s="51">
        <f>SUM(D6:D9)</f>
        <v>-161950.04000000097</v>
      </c>
      <c r="E10" s="51">
        <f>SUM(E6:E9)</f>
        <v>20314906.220000003</v>
      </c>
      <c r="F10" s="51">
        <f>SUM(F6:F9)</f>
        <v>7233804</v>
      </c>
      <c r="G10" s="17"/>
    </row>
    <row r="11" spans="1:6" ht="12.75">
      <c r="A11" s="19"/>
      <c r="B11" s="82"/>
      <c r="C11" s="19"/>
      <c r="D11" s="19"/>
      <c r="E11" s="82"/>
      <c r="F11" s="19"/>
    </row>
    <row r="12" spans="1:6" ht="12.75">
      <c r="A12" s="19"/>
      <c r="B12" s="88"/>
      <c r="C12" s="19"/>
      <c r="D12" s="19"/>
      <c r="E12" s="19"/>
      <c r="F12" s="19"/>
    </row>
    <row r="13" ht="12.75">
      <c r="B13" s="18"/>
    </row>
    <row r="14" ht="12.75">
      <c r="B14" s="18"/>
    </row>
  </sheetData>
  <sheetProtection/>
  <mergeCells count="7">
    <mergeCell ref="A1:F1"/>
    <mergeCell ref="F2:F4"/>
    <mergeCell ref="A2:A4"/>
    <mergeCell ref="B2:B4"/>
    <mergeCell ref="C2:C4"/>
    <mergeCell ref="E2:E4"/>
    <mergeCell ref="D2:D4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Header>&amp;C&amp;"Arial,Bold"&amp;14FY15 True Up Budget</oddHeader>
    <oddFooter>&amp;C&amp;D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H1" sqref="H1:J16384"/>
    </sheetView>
  </sheetViews>
  <sheetFormatPr defaultColWidth="9.140625" defaultRowHeight="12.75"/>
  <cols>
    <col min="1" max="1" width="33.28125" style="0" customWidth="1"/>
    <col min="2" max="2" width="17.00390625" style="0" customWidth="1"/>
    <col min="3" max="3" width="16.00390625" style="0" customWidth="1"/>
    <col min="4" max="5" width="17.421875" style="0" customWidth="1"/>
    <col min="6" max="6" width="16.421875" style="0" customWidth="1"/>
    <col min="7" max="7" width="3.8515625" style="0" customWidth="1"/>
  </cols>
  <sheetData>
    <row r="1" spans="1:6" ht="18">
      <c r="A1" s="149" t="s">
        <v>122</v>
      </c>
      <c r="B1" s="149"/>
      <c r="C1" s="149"/>
      <c r="D1" s="149"/>
      <c r="E1" s="149"/>
      <c r="F1" s="149"/>
    </row>
    <row r="2" spans="1:6" ht="12.75" customHeight="1">
      <c r="A2" s="151"/>
      <c r="B2" s="146" t="s">
        <v>109</v>
      </c>
      <c r="C2" s="146" t="s">
        <v>43</v>
      </c>
      <c r="D2" s="146" t="s">
        <v>73</v>
      </c>
      <c r="E2" s="143" t="s">
        <v>113</v>
      </c>
      <c r="F2" s="150" t="s">
        <v>151</v>
      </c>
    </row>
    <row r="3" spans="1:6" ht="12.75">
      <c r="A3" s="152"/>
      <c r="B3" s="147"/>
      <c r="C3" s="147"/>
      <c r="D3" s="147"/>
      <c r="E3" s="144"/>
      <c r="F3" s="150"/>
    </row>
    <row r="4" spans="1:6" ht="12.75">
      <c r="A4" s="153"/>
      <c r="B4" s="148"/>
      <c r="C4" s="148"/>
      <c r="D4" s="148"/>
      <c r="E4" s="145"/>
      <c r="F4" s="150"/>
    </row>
    <row r="5" spans="1:6" ht="15">
      <c r="A5" s="60" t="s">
        <v>32</v>
      </c>
      <c r="B5" s="61" t="s">
        <v>5</v>
      </c>
      <c r="C5" s="62" t="s">
        <v>6</v>
      </c>
      <c r="D5" s="62" t="s">
        <v>41</v>
      </c>
      <c r="E5" s="63" t="s">
        <v>62</v>
      </c>
      <c r="F5" s="67" t="s">
        <v>44</v>
      </c>
    </row>
    <row r="6" spans="1:6" ht="27.75" customHeight="1">
      <c r="A6" s="6" t="s">
        <v>20</v>
      </c>
      <c r="B6" s="50"/>
      <c r="C6" s="50"/>
      <c r="D6" s="50"/>
      <c r="E6" s="50"/>
      <c r="F6" s="2"/>
    </row>
    <row r="7" spans="1:6" ht="12.75">
      <c r="A7" s="97" t="s">
        <v>76</v>
      </c>
      <c r="B7" s="50">
        <f>'[2]EDA Programs'!H7</f>
        <v>6579560.255000001</v>
      </c>
      <c r="C7" s="50">
        <f>'FY15 EDA Budget '!F7</f>
        <v>2414062.499999999</v>
      </c>
      <c r="D7" s="42">
        <f>-C7</f>
        <v>-2414062.499999999</v>
      </c>
      <c r="E7" s="50">
        <f>SUM(B7:D7)</f>
        <v>6579560.255</v>
      </c>
      <c r="F7" s="74">
        <f>'[4]EDA Programs'!D8</f>
        <v>5810804.35</v>
      </c>
    </row>
    <row r="8" spans="1:6" ht="12.75">
      <c r="A8" s="91" t="s">
        <v>67</v>
      </c>
      <c r="B8" s="50">
        <f>'[2]EDA Programs'!H8</f>
        <v>5768544.45</v>
      </c>
      <c r="C8" s="50">
        <f>'FY15 EDA Budget '!F8</f>
        <v>224062.5</v>
      </c>
      <c r="D8" s="42">
        <f>-C8</f>
        <v>-224062.5</v>
      </c>
      <c r="E8" s="50">
        <f>SUM(B8:D8)</f>
        <v>5768544.45</v>
      </c>
      <c r="F8" s="74">
        <f>'[4]EDA Programs'!D9</f>
        <v>546000</v>
      </c>
    </row>
    <row r="9" spans="1:6" ht="12.75">
      <c r="A9" s="32" t="s">
        <v>80</v>
      </c>
      <c r="B9" s="50">
        <f>'[2]EDA Programs'!H9</f>
        <v>7389776</v>
      </c>
      <c r="C9" s="50">
        <f>'FY15 EDA Budget '!F9</f>
        <v>-198096</v>
      </c>
      <c r="D9" s="42"/>
      <c r="E9" s="50">
        <f>SUM(B9:D9)</f>
        <v>7191680</v>
      </c>
      <c r="F9" s="74">
        <f>'[4]EDA Programs'!D10</f>
        <v>6991680</v>
      </c>
    </row>
    <row r="10" spans="1:6" ht="12.75">
      <c r="A10" s="6" t="s">
        <v>66</v>
      </c>
      <c r="B10" s="49">
        <f>SUM(B7:B9)</f>
        <v>19737880.705000002</v>
      </c>
      <c r="C10" s="49">
        <f>SUM(C7:C9)</f>
        <v>2440028.999999999</v>
      </c>
      <c r="D10" s="49">
        <f>SUM(D7:D9)</f>
        <v>-2638124.999999999</v>
      </c>
      <c r="E10" s="49">
        <f>SUM(E7:E9)</f>
        <v>19539784.705</v>
      </c>
      <c r="F10" s="49">
        <f>SUM(F7:F9)</f>
        <v>13348484.35</v>
      </c>
    </row>
    <row r="12" spans="1:4" ht="25.5">
      <c r="A12" s="10" t="s">
        <v>40</v>
      </c>
      <c r="B12" s="106" t="s">
        <v>123</v>
      </c>
      <c r="C12" s="66" t="s">
        <v>124</v>
      </c>
      <c r="D12" s="68" t="s">
        <v>61</v>
      </c>
    </row>
    <row r="13" spans="1:4" ht="12.75">
      <c r="A13" s="90" t="s">
        <v>60</v>
      </c>
      <c r="B13" s="96">
        <f>'[2]EDA Programs'!$G$28</f>
        <v>1309057.8749999998</v>
      </c>
      <c r="C13" s="96">
        <f>B21</f>
        <v>1870118.7100000002</v>
      </c>
      <c r="D13" s="96">
        <f>-(B13-C13)</f>
        <v>561060.8350000004</v>
      </c>
    </row>
    <row r="15" ht="15.75">
      <c r="A15" s="94" t="s">
        <v>125</v>
      </c>
    </row>
    <row r="16" spans="1:2" ht="12.75">
      <c r="A16" s="95" t="s">
        <v>104</v>
      </c>
      <c r="B16" s="38">
        <v>1671271.36</v>
      </c>
    </row>
    <row r="17" spans="1:2" ht="12.75">
      <c r="A17" s="95" t="s">
        <v>103</v>
      </c>
      <c r="B17" s="38">
        <v>79162.54</v>
      </c>
    </row>
    <row r="18" spans="1:6" ht="12.75">
      <c r="A18" s="95" t="s">
        <v>105</v>
      </c>
      <c r="B18" s="38">
        <v>0</v>
      </c>
      <c r="F18" t="s">
        <v>47</v>
      </c>
    </row>
    <row r="19" spans="1:2" ht="12.75">
      <c r="A19" s="95" t="s">
        <v>106</v>
      </c>
      <c r="B19" s="38">
        <v>99999.96</v>
      </c>
    </row>
    <row r="20" spans="1:2" ht="12.75">
      <c r="A20" s="95" t="s">
        <v>70</v>
      </c>
      <c r="B20" s="38">
        <v>19684.85</v>
      </c>
    </row>
    <row r="21" spans="1:2" ht="12.75">
      <c r="A21" s="86" t="s">
        <v>22</v>
      </c>
      <c r="B21" s="93">
        <f>SUM(B16:B20)</f>
        <v>1870118.7100000002</v>
      </c>
    </row>
    <row r="28" ht="12.75">
      <c r="C28" s="16" t="s">
        <v>47</v>
      </c>
    </row>
  </sheetData>
  <sheetProtection/>
  <mergeCells count="7">
    <mergeCell ref="A1:F1"/>
    <mergeCell ref="A2:A4"/>
    <mergeCell ref="B2:B4"/>
    <mergeCell ref="C2:C4"/>
    <mergeCell ref="D2:D4"/>
    <mergeCell ref="E2:E4"/>
    <mergeCell ref="F2:F4"/>
  </mergeCells>
  <printOptions/>
  <pageMargins left="0.7" right="0.7" top="0.75" bottom="0.75" header="0.3" footer="0.3"/>
  <pageSetup horizontalDpi="600" verticalDpi="600" orientation="landscape" scale="68" r:id="rId1"/>
  <headerFooter>
    <oddHeader>&amp;C&amp;"Arial,Bold"&amp;14FY15 True Up Budget</oddHeader>
    <oddFooter>&amp;C&amp;D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workbookViewId="0" topLeftCell="A1">
      <selection activeCell="E24" sqref="E24:E25"/>
    </sheetView>
  </sheetViews>
  <sheetFormatPr defaultColWidth="9.140625" defaultRowHeight="12.75"/>
  <cols>
    <col min="1" max="1" width="44.7109375" style="0" customWidth="1"/>
    <col min="2" max="3" width="14.57421875" style="0" customWidth="1"/>
    <col min="4" max="4" width="18.00390625" style="0" customWidth="1"/>
    <col min="5" max="5" width="18.140625" style="0" customWidth="1"/>
    <col min="6" max="6" width="18.00390625" style="0" customWidth="1"/>
    <col min="7" max="7" width="3.28125" style="0" customWidth="1"/>
  </cols>
  <sheetData>
    <row r="1" spans="1:6" ht="18" customHeight="1">
      <c r="A1" s="149" t="s">
        <v>126</v>
      </c>
      <c r="B1" s="149"/>
      <c r="C1" s="149"/>
      <c r="D1" s="149"/>
      <c r="E1" s="149"/>
      <c r="F1" s="149"/>
    </row>
    <row r="2" spans="1:6" ht="12.75" customHeight="1">
      <c r="A2" s="151"/>
      <c r="B2" s="146" t="s">
        <v>109</v>
      </c>
      <c r="C2" s="146" t="s">
        <v>43</v>
      </c>
      <c r="D2" s="146" t="s">
        <v>91</v>
      </c>
      <c r="E2" s="146" t="s">
        <v>73</v>
      </c>
      <c r="F2" s="154" t="s">
        <v>113</v>
      </c>
    </row>
    <row r="3" spans="1:6" ht="12.75">
      <c r="A3" s="152"/>
      <c r="B3" s="147"/>
      <c r="C3" s="147"/>
      <c r="D3" s="147"/>
      <c r="E3" s="147"/>
      <c r="F3" s="154"/>
    </row>
    <row r="4" spans="1:6" ht="15.75" customHeight="1">
      <c r="A4" s="153"/>
      <c r="B4" s="148"/>
      <c r="C4" s="148"/>
      <c r="D4" s="148"/>
      <c r="E4" s="148"/>
      <c r="F4" s="154"/>
    </row>
    <row r="5" spans="1:6" ht="15">
      <c r="A5" s="60"/>
      <c r="B5" s="61" t="s">
        <v>5</v>
      </c>
      <c r="C5" s="62" t="s">
        <v>6</v>
      </c>
      <c r="D5" s="62" t="s">
        <v>41</v>
      </c>
      <c r="E5" s="62" t="s">
        <v>8</v>
      </c>
      <c r="F5" s="63" t="s">
        <v>92</v>
      </c>
    </row>
    <row r="6" spans="1:6" ht="25.5" customHeight="1">
      <c r="A6" s="12" t="s">
        <v>45</v>
      </c>
      <c r="B6" s="2"/>
      <c r="C6" s="2"/>
      <c r="D6" s="2"/>
      <c r="E6" s="2"/>
      <c r="F6" s="2"/>
    </row>
    <row r="7" spans="1:6" ht="12.75">
      <c r="A7" s="86" t="s">
        <v>84</v>
      </c>
      <c r="B7" s="45">
        <f>'[2]NJCEP Admin'!G7</f>
        <v>2400000</v>
      </c>
      <c r="C7" s="45">
        <f>'FY15 Admin'!F7</f>
        <v>192405.16999999993</v>
      </c>
      <c r="D7" s="45"/>
      <c r="E7" s="45">
        <f>-C7</f>
        <v>-192405.16999999993</v>
      </c>
      <c r="F7" s="45">
        <f>B7+C7+E7+D7</f>
        <v>2400000</v>
      </c>
    </row>
    <row r="8" spans="1:6" ht="12.75">
      <c r="A8" s="86" t="s">
        <v>85</v>
      </c>
      <c r="B8" s="45">
        <f>'[2]NJCEP Admin'!G8</f>
        <v>1020995.51</v>
      </c>
      <c r="C8" s="45">
        <f>'FY15 Admin'!F8</f>
        <v>-109539.75</v>
      </c>
      <c r="D8" s="45"/>
      <c r="E8" s="45">
        <f>-C8</f>
        <v>109539.75</v>
      </c>
      <c r="F8" s="45">
        <f>B8+C8+E8+D8</f>
        <v>1020995.51</v>
      </c>
    </row>
    <row r="9" spans="1:6" ht="12.75">
      <c r="A9" s="6" t="s">
        <v>36</v>
      </c>
      <c r="B9" s="54">
        <f>SUM(B7:B8)</f>
        <v>3420995.51</v>
      </c>
      <c r="C9" s="54">
        <f>SUM(C7:C8)</f>
        <v>82865.41999999993</v>
      </c>
      <c r="D9" s="54">
        <f>SUM(D7:D8)</f>
        <v>0</v>
      </c>
      <c r="E9" s="54">
        <f>SUM(E7:E8)</f>
        <v>-82865.41999999993</v>
      </c>
      <c r="F9" s="54">
        <f>SUM(F7:F8)</f>
        <v>3420995.51</v>
      </c>
    </row>
    <row r="10" spans="1:6" ht="12.75">
      <c r="A10" s="31" t="s">
        <v>35</v>
      </c>
      <c r="B10" s="45"/>
      <c r="C10" s="45"/>
      <c r="D10" s="45"/>
      <c r="E10" s="42"/>
      <c r="F10" s="45"/>
    </row>
    <row r="11" spans="1:6" ht="12.75">
      <c r="A11" s="33" t="s">
        <v>86</v>
      </c>
      <c r="B11" s="45">
        <f>'[2]NJCEP Admin'!$G$11</f>
        <v>10000</v>
      </c>
      <c r="C11" s="45">
        <f>'FY15 Admin'!F11</f>
        <v>7105.0899999999965</v>
      </c>
      <c r="D11" s="45"/>
      <c r="E11" s="45">
        <f>-C11</f>
        <v>-7105.0899999999965</v>
      </c>
      <c r="F11" s="45">
        <f>B11+C11+E11+D11</f>
        <v>10000</v>
      </c>
    </row>
    <row r="12" spans="1:7" ht="12.75">
      <c r="A12" s="6" t="s">
        <v>81</v>
      </c>
      <c r="B12" s="49">
        <f>SUM(B11)</f>
        <v>10000</v>
      </c>
      <c r="C12" s="49">
        <f>SUM(C11)</f>
        <v>7105.0899999999965</v>
      </c>
      <c r="D12" s="49">
        <f>SUM(D11)</f>
        <v>0</v>
      </c>
      <c r="E12" s="49">
        <f>SUM(E11)</f>
        <v>-7105.0899999999965</v>
      </c>
      <c r="F12" s="49">
        <f>SUM(F11)</f>
        <v>10000</v>
      </c>
      <c r="G12" s="19"/>
    </row>
    <row r="13" spans="1:7" ht="12.75">
      <c r="A13" s="6" t="s">
        <v>46</v>
      </c>
      <c r="B13" s="42"/>
      <c r="C13" s="42"/>
      <c r="D13" s="42"/>
      <c r="E13" s="42"/>
      <c r="F13" s="42"/>
      <c r="G13" s="19"/>
    </row>
    <row r="14" spans="1:7" ht="12.75">
      <c r="A14" s="33" t="s">
        <v>37</v>
      </c>
      <c r="B14" s="45">
        <f>'[2]NJCEP Admin'!G14</f>
        <v>1265344</v>
      </c>
      <c r="C14" s="45">
        <f>'FY15 Admin'!F14</f>
        <v>987134.1200000001</v>
      </c>
      <c r="D14" s="45"/>
      <c r="E14" s="45"/>
      <c r="F14" s="45">
        <f>B14+C14+E14+D14</f>
        <v>2252478.12</v>
      </c>
      <c r="G14" s="19"/>
    </row>
    <row r="15" spans="1:7" ht="12.75">
      <c r="A15" s="33" t="s">
        <v>38</v>
      </c>
      <c r="B15" s="45">
        <f>'[2]NJCEP Admin'!G15</f>
        <v>0</v>
      </c>
      <c r="C15" s="45">
        <f>'FY15 Admin'!F15</f>
        <v>0</v>
      </c>
      <c r="D15" s="45"/>
      <c r="E15" s="45"/>
      <c r="F15" s="45">
        <f>B15+C15+E15+D15</f>
        <v>0</v>
      </c>
      <c r="G15" s="19"/>
    </row>
    <row r="16" spans="1:7" ht="12.75">
      <c r="A16" s="33" t="s">
        <v>52</v>
      </c>
      <c r="B16" s="45">
        <f>'[2]NJCEP Admin'!G16</f>
        <v>2988412</v>
      </c>
      <c r="C16" s="45">
        <f>'FY15 Admin'!F16</f>
        <v>0</v>
      </c>
      <c r="D16" s="45"/>
      <c r="E16" s="45"/>
      <c r="F16" s="45">
        <f>B16+C16+E16+D16</f>
        <v>2988412</v>
      </c>
      <c r="G16" s="19"/>
    </row>
    <row r="17" spans="1:7" ht="12.75">
      <c r="A17" s="6" t="s">
        <v>39</v>
      </c>
      <c r="B17" s="49">
        <f>SUM(B14:B16)</f>
        <v>4253756</v>
      </c>
      <c r="C17" s="49">
        <f>SUM(C14:C16)</f>
        <v>987134.1200000001</v>
      </c>
      <c r="D17" s="49">
        <f>SUM(D14:D16)</f>
        <v>0</v>
      </c>
      <c r="E17" s="49">
        <f>SUM(E14:E16)</f>
        <v>0</v>
      </c>
      <c r="F17" s="49">
        <f>SUM(F14:F16)</f>
        <v>5240890.12</v>
      </c>
      <c r="G17" s="19"/>
    </row>
    <row r="18" spans="1:7" ht="12.75">
      <c r="A18" s="6" t="s">
        <v>82</v>
      </c>
      <c r="B18" s="42"/>
      <c r="C18" s="42"/>
      <c r="D18" s="42"/>
      <c r="E18" s="45"/>
      <c r="F18" s="45"/>
      <c r="G18" s="19"/>
    </row>
    <row r="19" spans="1:7" ht="12.75">
      <c r="A19" s="33" t="s">
        <v>83</v>
      </c>
      <c r="B19" s="45">
        <f>'[2]NJCEP Admin'!G19</f>
        <v>46244</v>
      </c>
      <c r="C19" s="45">
        <f>'FY15 Admin'!F19</f>
        <v>46244.14</v>
      </c>
      <c r="D19" s="45"/>
      <c r="E19" s="42"/>
      <c r="F19" s="45">
        <f>B19+C19+E19+D19</f>
        <v>92488.14</v>
      </c>
      <c r="G19" s="19"/>
    </row>
    <row r="20" spans="1:7" ht="12.75">
      <c r="A20" s="118" t="s">
        <v>136</v>
      </c>
      <c r="B20" s="45">
        <f>'[2]NJCEP Admin'!G20</f>
        <v>150000</v>
      </c>
      <c r="C20" s="45"/>
      <c r="D20" s="45"/>
      <c r="E20" s="42"/>
      <c r="F20" s="45">
        <f>B20+C20+E20+D20</f>
        <v>150000</v>
      </c>
      <c r="G20" s="19"/>
    </row>
    <row r="21" spans="1:7" ht="12.75">
      <c r="A21" s="118" t="s">
        <v>137</v>
      </c>
      <c r="B21" s="45">
        <f>'[2]NJCEP Admin'!G21</f>
        <v>375000</v>
      </c>
      <c r="C21" s="45"/>
      <c r="D21" s="45"/>
      <c r="E21" s="42"/>
      <c r="F21" s="45">
        <f>B21+C21+E21+D21</f>
        <v>375000</v>
      </c>
      <c r="G21" s="19"/>
    </row>
    <row r="22" spans="1:7" ht="12.75">
      <c r="A22" s="33" t="s">
        <v>74</v>
      </c>
      <c r="B22" s="45">
        <f>'[2]NJCEP Admin'!G22</f>
        <v>500000</v>
      </c>
      <c r="C22" s="45">
        <f>'FY15 Admin'!F20</f>
        <v>276932.04</v>
      </c>
      <c r="D22" s="45"/>
      <c r="E22" s="42"/>
      <c r="F22" s="45">
        <f>B22+C22+E22+D22</f>
        <v>776932.04</v>
      </c>
      <c r="G22" s="19"/>
    </row>
    <row r="23" spans="1:7" ht="12.75">
      <c r="A23" s="6" t="s">
        <v>89</v>
      </c>
      <c r="B23" s="49">
        <f>SUM(B19:B22)</f>
        <v>1071244</v>
      </c>
      <c r="C23" s="49">
        <f>SUM(C19:C22)</f>
        <v>323176.18</v>
      </c>
      <c r="D23" s="49">
        <f>SUM(D19:D22)</f>
        <v>0</v>
      </c>
      <c r="E23" s="49">
        <f>SUM(E19:E22)</f>
        <v>0</v>
      </c>
      <c r="F23" s="49">
        <f>SUM(F19:F22)</f>
        <v>1394420.1800000002</v>
      </c>
      <c r="G23" s="19"/>
    </row>
    <row r="24" spans="1:7" ht="12.75">
      <c r="A24" s="9" t="s">
        <v>152</v>
      </c>
      <c r="B24" s="49">
        <v>0</v>
      </c>
      <c r="C24" s="49">
        <v>0</v>
      </c>
      <c r="D24" s="49">
        <f>'Revised FY16 budget'!B54</f>
        <v>3560781.1250000005</v>
      </c>
      <c r="E24" s="49">
        <v>2439218.87</v>
      </c>
      <c r="F24" s="54">
        <f>B24+C24+E24+D24</f>
        <v>5999999.995000001</v>
      </c>
      <c r="G24" s="19"/>
    </row>
    <row r="25" spans="1:7" ht="12.75">
      <c r="A25" s="9" t="s">
        <v>154</v>
      </c>
      <c r="B25" s="49">
        <v>0</v>
      </c>
      <c r="C25" s="49">
        <v>0</v>
      </c>
      <c r="D25" s="49"/>
      <c r="E25" s="49">
        <v>1157694.0399999996</v>
      </c>
      <c r="F25" s="54">
        <f>B25+C25+E25+D25</f>
        <v>1157694.0399999996</v>
      </c>
      <c r="G25" s="19"/>
    </row>
    <row r="26" spans="1:7" ht="12.75">
      <c r="A26" s="6" t="s">
        <v>90</v>
      </c>
      <c r="B26" s="49">
        <f>B9+B12+B17+B23+B24+B25</f>
        <v>8755995.51</v>
      </c>
      <c r="C26" s="49">
        <f>C9+C12+C17+C23+C24+C25</f>
        <v>1400280.81</v>
      </c>
      <c r="D26" s="49">
        <f>D9+D12+D17+D23+D24+D25</f>
        <v>3560781.1250000005</v>
      </c>
      <c r="E26" s="49">
        <f>E9+E12+E17+E23+E24+E25</f>
        <v>3506942.4</v>
      </c>
      <c r="F26" s="49">
        <f>F9+F12+F17+F23+F24+F25</f>
        <v>17223999.845</v>
      </c>
      <c r="G26" s="19"/>
    </row>
    <row r="27" spans="1:7" ht="12.75">
      <c r="A27" s="19"/>
      <c r="B27" s="19"/>
      <c r="C27" s="19"/>
      <c r="D27" s="19"/>
      <c r="E27" s="82"/>
      <c r="F27" s="19"/>
      <c r="G27" s="19"/>
    </row>
    <row r="28" spans="1:7" ht="12.75">
      <c r="A28" s="9" t="s">
        <v>72</v>
      </c>
      <c r="B28" s="49">
        <f>'[2]Funding by Budget Category'!$H$13</f>
        <v>5374500</v>
      </c>
      <c r="C28" s="49">
        <f>'FY15 Admin'!F26</f>
        <v>-800000</v>
      </c>
      <c r="D28" s="49"/>
      <c r="E28" s="49">
        <f>'Revised FY16 budget'!E9</f>
        <v>-2474500</v>
      </c>
      <c r="F28" s="49">
        <f>SUM(B28:E28)</f>
        <v>2100000</v>
      </c>
      <c r="G28" s="19"/>
    </row>
    <row r="29" ht="12.75">
      <c r="E29" s="18"/>
    </row>
    <row r="30" spans="1:5" ht="12.75">
      <c r="A30" s="16" t="s">
        <v>47</v>
      </c>
      <c r="D30" s="18"/>
      <c r="E30" s="18"/>
    </row>
    <row r="31" spans="3:4" ht="12.75">
      <c r="C31" s="18"/>
      <c r="D31" s="18"/>
    </row>
  </sheetData>
  <sheetProtection/>
  <mergeCells count="7">
    <mergeCell ref="A1:F1"/>
    <mergeCell ref="A2:A4"/>
    <mergeCell ref="B2:B4"/>
    <mergeCell ref="C2:C4"/>
    <mergeCell ref="F2:F4"/>
    <mergeCell ref="E2:E4"/>
    <mergeCell ref="D2:D4"/>
  </mergeCells>
  <printOptions/>
  <pageMargins left="0.75" right="0.75" top="1" bottom="1" header="0.5" footer="0.5"/>
  <pageSetup fitToHeight="1" fitToWidth="1" horizontalDpi="600" verticalDpi="600" orientation="landscape" scale="94" r:id="rId1"/>
  <headerFooter alignWithMargins="0">
    <oddHeader>&amp;C&amp;"Arial,Bold"&amp;14FY15 True Up Budget</oddHeader>
    <oddFooter>&amp;C&amp;D</oddFooter>
  </headerFooter>
  <ignoredErrors>
    <ignoredError sqref="F2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workbookViewId="0" topLeftCell="A1">
      <selection activeCell="C29" sqref="C29"/>
    </sheetView>
  </sheetViews>
  <sheetFormatPr defaultColWidth="9.140625" defaultRowHeight="12.75"/>
  <cols>
    <col min="1" max="1" width="40.140625" style="0" customWidth="1"/>
    <col min="2" max="2" width="17.8515625" style="0" customWidth="1"/>
    <col min="3" max="3" width="16.140625" style="0" customWidth="1"/>
    <col min="4" max="4" width="16.00390625" style="0" customWidth="1"/>
    <col min="5" max="5" width="18.28125" style="0" customWidth="1"/>
    <col min="6" max="6" width="17.8515625" style="0" customWidth="1"/>
  </cols>
  <sheetData>
    <row r="1" spans="1:6" ht="18">
      <c r="A1" s="155" t="s">
        <v>127</v>
      </c>
      <c r="B1" s="156"/>
      <c r="C1" s="156"/>
      <c r="D1" s="157"/>
      <c r="E1" s="157"/>
      <c r="F1" s="157"/>
    </row>
    <row r="2" spans="1:6" ht="15.75">
      <c r="A2" s="1"/>
      <c r="B2" s="75"/>
      <c r="C2" s="75" t="s">
        <v>23</v>
      </c>
      <c r="D2" s="75" t="s">
        <v>23</v>
      </c>
      <c r="E2" s="3" t="s">
        <v>130</v>
      </c>
      <c r="F2" s="75" t="s">
        <v>25</v>
      </c>
    </row>
    <row r="3" spans="1:6" ht="14.25">
      <c r="A3" s="4"/>
      <c r="B3" s="75" t="s">
        <v>102</v>
      </c>
      <c r="C3" s="3" t="s">
        <v>129</v>
      </c>
      <c r="D3" s="3" t="s">
        <v>129</v>
      </c>
      <c r="E3" s="3" t="s">
        <v>24</v>
      </c>
      <c r="F3" s="3" t="s">
        <v>26</v>
      </c>
    </row>
    <row r="4" spans="1:6" ht="12.75">
      <c r="A4" s="2"/>
      <c r="B4" s="75" t="s">
        <v>128</v>
      </c>
      <c r="C4" s="75" t="s">
        <v>1</v>
      </c>
      <c r="D4" s="75" t="s">
        <v>3</v>
      </c>
      <c r="E4" s="3" t="s">
        <v>131</v>
      </c>
      <c r="F4" s="3" t="s">
        <v>27</v>
      </c>
    </row>
    <row r="5" spans="1:6" ht="15">
      <c r="A5" s="5" t="s">
        <v>32</v>
      </c>
      <c r="B5" s="75" t="s">
        <v>5</v>
      </c>
      <c r="C5" s="76" t="s">
        <v>6</v>
      </c>
      <c r="D5" s="76" t="s">
        <v>7</v>
      </c>
      <c r="E5" s="76" t="s">
        <v>8</v>
      </c>
      <c r="F5" s="77" t="s">
        <v>28</v>
      </c>
    </row>
    <row r="6" spans="1:6" ht="12.75">
      <c r="A6" s="6" t="s">
        <v>4</v>
      </c>
      <c r="B6" s="13"/>
      <c r="C6" s="3"/>
      <c r="D6" s="3"/>
      <c r="E6" s="3"/>
      <c r="F6" s="7"/>
    </row>
    <row r="7" spans="1:7" ht="12.75">
      <c r="A7" s="6" t="s">
        <v>9</v>
      </c>
      <c r="B7" s="42">
        <f>'[1]Energy Efficiency Programs'!B8</f>
        <v>12415469.42</v>
      </c>
      <c r="C7" s="42">
        <f>'[5]Expenses Vs Budgets_EE'!E8</f>
        <v>12406083.72</v>
      </c>
      <c r="D7" s="42">
        <f>B7-C7</f>
        <v>9385.699999999255</v>
      </c>
      <c r="E7" s="42">
        <f>'[2]EE-CHP budget'!D7</f>
        <v>745963.3200000003</v>
      </c>
      <c r="F7" s="42">
        <f>D7-E7</f>
        <v>-736577.620000001</v>
      </c>
      <c r="G7" s="16" t="s">
        <v>47</v>
      </c>
    </row>
    <row r="8" spans="1:6" ht="12.75">
      <c r="A8" s="6" t="s">
        <v>10</v>
      </c>
      <c r="B8" s="42">
        <f>'[1]Energy Efficiency Programs'!B9</f>
        <v>14848397.29</v>
      </c>
      <c r="C8" s="42">
        <f>'[5]Expenses Vs Budgets_EE'!E9</f>
        <v>5916833.7299999995</v>
      </c>
      <c r="D8" s="42">
        <f>B8-C8</f>
        <v>8931563.559999999</v>
      </c>
      <c r="E8" s="42">
        <f>'[2]EE-CHP budget'!D8</f>
        <v>9542217.899999999</v>
      </c>
      <c r="F8" s="42">
        <f>D8-E8</f>
        <v>-610654.3399999999</v>
      </c>
    </row>
    <row r="9" spans="1:6" ht="12.75">
      <c r="A9" s="6" t="s">
        <v>33</v>
      </c>
      <c r="B9" s="42">
        <f>'[1]Energy Efficiency Programs'!B10</f>
        <v>17218939.09</v>
      </c>
      <c r="C9" s="42">
        <f>'[5]Expenses Vs Budgets_EE'!E10</f>
        <v>17044238.7</v>
      </c>
      <c r="D9" s="42">
        <f>B9-C9</f>
        <v>174700.3900000006</v>
      </c>
      <c r="E9" s="42">
        <f>'[2]EE-CHP budget'!D9</f>
        <v>1058695.6499999985</v>
      </c>
      <c r="F9" s="42">
        <f>D9-E9</f>
        <v>-883995.2599999979</v>
      </c>
    </row>
    <row r="10" spans="1:6" ht="12.75">
      <c r="A10" s="6" t="s">
        <v>11</v>
      </c>
      <c r="B10" s="42">
        <f>'[1]Energy Efficiency Programs'!B11</f>
        <v>45291975.16</v>
      </c>
      <c r="C10" s="42">
        <f>'[5]Expenses Vs Budgets_EE'!E11</f>
        <v>36234376.5</v>
      </c>
      <c r="D10" s="42">
        <f>B10-C10</f>
        <v>9057598.659999996</v>
      </c>
      <c r="E10" s="42">
        <f>'[2]EE-CHP budget'!D10</f>
        <v>10445132.54</v>
      </c>
      <c r="F10" s="42">
        <f>D10-E10</f>
        <v>-1387533.8800000027</v>
      </c>
    </row>
    <row r="11" spans="1:6" ht="12.75">
      <c r="A11" s="6" t="s">
        <v>64</v>
      </c>
      <c r="B11" s="42">
        <f>'[1]Energy Efficiency Programs'!B12</f>
        <v>1309984</v>
      </c>
      <c r="C11" s="42">
        <f>'[5]Expenses Vs Budgets_EE'!E12</f>
        <v>1299877.07</v>
      </c>
      <c r="D11" s="42">
        <f>B11-C11</f>
        <v>10106.929999999935</v>
      </c>
      <c r="E11" s="42">
        <f>'[2]EE-CHP budget'!D11</f>
        <v>10152.149999999907</v>
      </c>
      <c r="F11" s="42">
        <f>D11-E11</f>
        <v>-45.21999999997206</v>
      </c>
    </row>
    <row r="12" spans="1:6" ht="12.75">
      <c r="A12" s="53" t="s">
        <v>14</v>
      </c>
      <c r="B12" s="54">
        <f>SUM(B7:B11)</f>
        <v>91084764.96</v>
      </c>
      <c r="C12" s="54">
        <f>SUM(C7:C11)</f>
        <v>72901409.72</v>
      </c>
      <c r="D12" s="54">
        <f>SUM(D7:D11)</f>
        <v>18183355.239999995</v>
      </c>
      <c r="E12" s="54">
        <f>SUM(E7:E11)</f>
        <v>21802161.559999995</v>
      </c>
      <c r="F12" s="54">
        <f>SUM(F7:F11)</f>
        <v>-3618806.320000001</v>
      </c>
    </row>
    <row r="13" spans="1:6" ht="12.75">
      <c r="A13" s="6" t="s">
        <v>12</v>
      </c>
      <c r="B13" s="44"/>
      <c r="C13" s="44"/>
      <c r="D13" s="42"/>
      <c r="E13" s="42"/>
      <c r="F13" s="42"/>
    </row>
    <row r="14" spans="1:6" ht="12.75">
      <c r="A14" s="8" t="s">
        <v>13</v>
      </c>
      <c r="B14" s="49">
        <f>'[1]Energy Efficiency Programs'!$B$16</f>
        <v>35000000</v>
      </c>
      <c r="C14" s="54">
        <f>'[5]Expenses Vs Budgets_EE'!$E$16</f>
        <v>27510017.07</v>
      </c>
      <c r="D14" s="49">
        <f>B14-C14</f>
        <v>7489982.93</v>
      </c>
      <c r="E14" s="49">
        <f>'[2]EE-CHP budget'!$D$16</f>
        <v>11000000</v>
      </c>
      <c r="F14" s="49">
        <f>D14-E14</f>
        <v>-3510017.0700000003</v>
      </c>
    </row>
    <row r="15" spans="1:6" ht="12.75">
      <c r="A15" s="6" t="s">
        <v>15</v>
      </c>
      <c r="B15" s="46"/>
      <c r="C15" s="54"/>
      <c r="D15" s="54"/>
      <c r="E15" s="54"/>
      <c r="F15" s="54"/>
    </row>
    <row r="16" spans="1:6" ht="12.75">
      <c r="A16" s="6" t="s">
        <v>56</v>
      </c>
      <c r="B16" s="44">
        <f>'[1]Energy Efficiency Programs'!B20</f>
        <v>3305210.99</v>
      </c>
      <c r="C16" s="39">
        <f>'[5]Expenses Vs Budgets_EE'!E20</f>
        <v>2115373.2800000003</v>
      </c>
      <c r="D16" s="42">
        <f aca="true" t="shared" si="0" ref="D16:D23">B16-C16</f>
        <v>1189837.71</v>
      </c>
      <c r="E16" s="41">
        <f>'[2]EE-CHP budget'!D20</f>
        <v>1566229.9400000002</v>
      </c>
      <c r="F16" s="42">
        <f aca="true" t="shared" si="1" ref="F16:F23">D16-E16</f>
        <v>-376392.2300000002</v>
      </c>
    </row>
    <row r="17" spans="1:6" ht="12.75">
      <c r="A17" s="6" t="s">
        <v>57</v>
      </c>
      <c r="B17" s="44">
        <f>'[1]Energy Efficiency Programs'!B21</f>
        <v>64058738.87</v>
      </c>
      <c r="C17" s="39">
        <f>'[5]Expenses Vs Budgets_EE'!E21</f>
        <v>31751513.090000004</v>
      </c>
      <c r="D17" s="42">
        <f t="shared" si="0"/>
        <v>32307225.779999994</v>
      </c>
      <c r="E17" s="41">
        <f>'[2]EE-CHP budget'!D21</f>
        <v>31414069.449999996</v>
      </c>
      <c r="F17" s="42">
        <f t="shared" si="1"/>
        <v>893156.3299999982</v>
      </c>
    </row>
    <row r="18" spans="1:6" ht="12.75">
      <c r="A18" s="6" t="s">
        <v>58</v>
      </c>
      <c r="B18" s="44">
        <f>'[1]Energy Efficiency Programs'!B22</f>
        <v>13279268.58</v>
      </c>
      <c r="C18" s="39">
        <f>'[5]Expenses Vs Budgets_EE'!E22</f>
        <v>2977225.1</v>
      </c>
      <c r="D18" s="73">
        <f t="shared" si="0"/>
        <v>10302043.48</v>
      </c>
      <c r="E18" s="41">
        <f>'[2]EE-CHP budget'!D22</f>
        <v>9140835.9</v>
      </c>
      <c r="F18" s="73">
        <f t="shared" si="1"/>
        <v>1161207.58</v>
      </c>
    </row>
    <row r="19" spans="1:6" ht="12.75">
      <c r="A19" s="6" t="s">
        <v>48</v>
      </c>
      <c r="B19" s="44">
        <f>'[1]Energy Efficiency Programs'!B23</f>
        <v>30191851.98</v>
      </c>
      <c r="C19" s="39">
        <f>'[5]Expenses Vs Budgets_EE'!E23</f>
        <v>8113057.03</v>
      </c>
      <c r="D19" s="42">
        <f t="shared" si="0"/>
        <v>22078794.95</v>
      </c>
      <c r="E19" s="41">
        <f>'[2]EE-CHP budget'!D23</f>
        <v>22771374.3</v>
      </c>
      <c r="F19" s="42">
        <f t="shared" si="1"/>
        <v>-692579.3500000015</v>
      </c>
    </row>
    <row r="20" spans="1:6" ht="12.75">
      <c r="A20" s="6" t="s">
        <v>59</v>
      </c>
      <c r="B20" s="44">
        <f>'[1]Energy Efficiency Programs'!B24</f>
        <v>2766980.5</v>
      </c>
      <c r="C20" s="39">
        <f>'[5]Expenses Vs Budgets_EE'!E24</f>
        <v>1681413</v>
      </c>
      <c r="D20" s="42">
        <f t="shared" si="0"/>
        <v>1085567.5</v>
      </c>
      <c r="E20" s="41">
        <f>'[2]EE-CHP budget'!D24</f>
        <v>1232012.5</v>
      </c>
      <c r="F20" s="42">
        <f t="shared" si="1"/>
        <v>-146445</v>
      </c>
    </row>
    <row r="21" spans="1:6" ht="12.75">
      <c r="A21" s="6" t="s">
        <v>34</v>
      </c>
      <c r="B21" s="44">
        <f>'[1]Energy Efficiency Programs'!B25</f>
        <v>48981360.42</v>
      </c>
      <c r="C21" s="39">
        <f>'[5]Expenses Vs Budgets_EE'!E25</f>
        <v>35658947.49</v>
      </c>
      <c r="D21" s="42">
        <f t="shared" si="0"/>
        <v>13322412.93</v>
      </c>
      <c r="E21" s="41">
        <f>'[2]EE-CHP budget'!D25</f>
        <v>12861579.730000004</v>
      </c>
      <c r="F21" s="42">
        <f t="shared" si="1"/>
        <v>460833.19999999553</v>
      </c>
    </row>
    <row r="22" spans="1:6" ht="12.75">
      <c r="A22" s="6" t="s">
        <v>49</v>
      </c>
      <c r="B22" s="44">
        <f>'[1]Energy Efficiency Programs'!B26</f>
        <v>1075000</v>
      </c>
      <c r="C22" s="39">
        <f>'[5]Expenses Vs Budgets_EE'!E26</f>
        <v>1049778.32</v>
      </c>
      <c r="D22" s="42">
        <f t="shared" si="0"/>
        <v>25221.679999999935</v>
      </c>
      <c r="E22" s="41">
        <f>'[2]EE-CHP budget'!D26</f>
        <v>76311.34999999998</v>
      </c>
      <c r="F22" s="42">
        <f t="shared" si="1"/>
        <v>-51089.67000000004</v>
      </c>
    </row>
    <row r="23" spans="1:6" ht="12.75">
      <c r="A23" s="31" t="s">
        <v>75</v>
      </c>
      <c r="B23" s="44">
        <f>'[1]Energy Efficiency Programs'!B27</f>
        <v>14574758.89</v>
      </c>
      <c r="C23" s="39">
        <f>'[5]Expenses Vs Budgets_EE'!E27</f>
        <v>4118240.91</v>
      </c>
      <c r="D23" s="42">
        <f t="shared" si="0"/>
        <v>10456517.98</v>
      </c>
      <c r="E23" s="41">
        <f>'[2]EE-CHP budget'!D27</f>
        <v>10526549.360000001</v>
      </c>
      <c r="F23" s="42">
        <f t="shared" si="1"/>
        <v>-70031.38000000082</v>
      </c>
    </row>
    <row r="24" spans="1:6" ht="12.75">
      <c r="A24" s="53" t="s">
        <v>16</v>
      </c>
      <c r="B24" s="47">
        <f>SUM(B16:B23)</f>
        <v>178233170.23000002</v>
      </c>
      <c r="C24" s="47">
        <f>SUM(C16:C23)</f>
        <v>87465548.22</v>
      </c>
      <c r="D24" s="47">
        <f>SUM(D16:D23)</f>
        <v>90767622.01</v>
      </c>
      <c r="E24" s="47">
        <f>SUM(E16:E23)</f>
        <v>89588962.53</v>
      </c>
      <c r="F24" s="54">
        <f>SUM(F16:F23)</f>
        <v>1178659.4799999911</v>
      </c>
    </row>
    <row r="25" spans="1:6" ht="15">
      <c r="A25" s="78" t="s">
        <v>17</v>
      </c>
      <c r="B25" s="49">
        <f>B12+B14+B24</f>
        <v>304317935.19</v>
      </c>
      <c r="C25" s="49">
        <f>C12+C14+C24</f>
        <v>187876975.01</v>
      </c>
      <c r="D25" s="49">
        <f>D12+D14+D24</f>
        <v>116440960.18</v>
      </c>
      <c r="E25" s="49">
        <f>E12+E14+E24</f>
        <v>122391124.09</v>
      </c>
      <c r="F25" s="49">
        <f>F12+F14+F24</f>
        <v>-5950163.91000001</v>
      </c>
    </row>
    <row r="26" spans="1:6" ht="16.5" customHeight="1">
      <c r="A26" s="158"/>
      <c r="B26" s="158"/>
      <c r="C26" s="158"/>
      <c r="D26" s="158"/>
      <c r="E26" s="158"/>
      <c r="F26" s="158"/>
    </row>
    <row r="27" ht="12.75">
      <c r="A27" s="15" t="s">
        <v>79</v>
      </c>
    </row>
    <row r="28" spans="1:6" ht="12.75">
      <c r="A28" s="32" t="s">
        <v>79</v>
      </c>
      <c r="B28" s="48">
        <f>'[1]CHP-Fuel Cells'!$B$8</f>
        <v>19451062.18</v>
      </c>
      <c r="C28" s="89">
        <f>'[5]Expenses Vs Budgets_CHP'!$E$8</f>
        <v>2448357.76</v>
      </c>
      <c r="D28" s="49">
        <f>B28-C28</f>
        <v>17002704.42</v>
      </c>
      <c r="E28" s="49">
        <f>'[2]EE-CHP budget'!$D$35</f>
        <v>15842267.85</v>
      </c>
      <c r="F28" s="49">
        <f>D28-E28</f>
        <v>1160436.5700000022</v>
      </c>
    </row>
    <row r="31" ht="12.75">
      <c r="C31" s="16" t="s">
        <v>47</v>
      </c>
    </row>
  </sheetData>
  <sheetProtection/>
  <mergeCells count="2">
    <mergeCell ref="A1:F1"/>
    <mergeCell ref="A26:F26"/>
  </mergeCells>
  <printOptions/>
  <pageMargins left="0.75" right="0.75" top="1" bottom="1" header="0.5" footer="0.5"/>
  <pageSetup fitToHeight="1" fitToWidth="1" horizontalDpi="600" verticalDpi="600" orientation="landscape" scale="97" r:id="rId1"/>
  <headerFooter alignWithMargins="0">
    <oddHeader>&amp;C&amp;"Arial,Bold"&amp;14FY15 True Up Budget</oddHeader>
    <oddFooter>&amp;C&amp;D</oddFooter>
  </headerFooter>
  <ignoredErrors>
    <ignoredError sqref="E7:E23 E2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workbookViewId="0" topLeftCell="A1">
      <selection activeCell="C7" sqref="C7:C9"/>
    </sheetView>
  </sheetViews>
  <sheetFormatPr defaultColWidth="9.140625" defaultRowHeight="12.75"/>
  <cols>
    <col min="1" max="1" width="32.8515625" style="0" customWidth="1"/>
    <col min="2" max="2" width="17.00390625" style="0" customWidth="1"/>
    <col min="3" max="3" width="16.28125" style="0" customWidth="1"/>
    <col min="4" max="4" width="17.8515625" style="0" customWidth="1"/>
    <col min="5" max="5" width="18.8515625" style="0" customWidth="1"/>
    <col min="6" max="6" width="17.421875" style="0" customWidth="1"/>
  </cols>
  <sheetData>
    <row r="1" spans="1:6" ht="18">
      <c r="A1" s="155" t="s">
        <v>132</v>
      </c>
      <c r="B1" s="156"/>
      <c r="C1" s="156"/>
      <c r="D1" s="157"/>
      <c r="E1" s="157"/>
      <c r="F1" s="157"/>
    </row>
    <row r="2" spans="1:6" ht="15">
      <c r="A2" s="34" t="s">
        <v>18</v>
      </c>
      <c r="B2" s="75"/>
      <c r="C2" s="75" t="s">
        <v>23</v>
      </c>
      <c r="D2" s="75" t="s">
        <v>23</v>
      </c>
      <c r="E2" s="3" t="s">
        <v>130</v>
      </c>
      <c r="F2" s="75" t="s">
        <v>25</v>
      </c>
    </row>
    <row r="3" spans="1:6" ht="14.25">
      <c r="A3" s="4"/>
      <c r="B3" s="75" t="s">
        <v>102</v>
      </c>
      <c r="C3" s="3" t="s">
        <v>129</v>
      </c>
      <c r="D3" s="3" t="s">
        <v>129</v>
      </c>
      <c r="E3" s="3" t="s">
        <v>24</v>
      </c>
      <c r="F3" s="3" t="s">
        <v>26</v>
      </c>
    </row>
    <row r="4" spans="1:6" ht="14.25">
      <c r="A4" s="35"/>
      <c r="B4" s="75" t="s">
        <v>128</v>
      </c>
      <c r="C4" s="75" t="s">
        <v>1</v>
      </c>
      <c r="D4" s="75" t="s">
        <v>3</v>
      </c>
      <c r="E4" s="3" t="s">
        <v>131</v>
      </c>
      <c r="F4" s="3" t="s">
        <v>27</v>
      </c>
    </row>
    <row r="5" spans="1:6" ht="15">
      <c r="A5" s="5" t="s">
        <v>2</v>
      </c>
      <c r="B5" s="79" t="s">
        <v>5</v>
      </c>
      <c r="C5" s="80" t="s">
        <v>6</v>
      </c>
      <c r="D5" s="80" t="s">
        <v>7</v>
      </c>
      <c r="E5" s="80" t="s">
        <v>8</v>
      </c>
      <c r="F5" s="81" t="s">
        <v>28</v>
      </c>
    </row>
    <row r="6" spans="1:6" ht="14.25">
      <c r="A6" s="11" t="s">
        <v>53</v>
      </c>
      <c r="B6" s="50">
        <f>'[1]Renewable Energy Programs'!B8</f>
        <v>450433.41</v>
      </c>
      <c r="C6" s="58">
        <f>'[5]Expenses Vs Budgets_RE'!E8</f>
        <v>0</v>
      </c>
      <c r="D6" s="50">
        <f>B6-C6</f>
        <v>450433.41</v>
      </c>
      <c r="E6" s="56">
        <f>'[2]Renewable Energy Budget'!D6</f>
        <v>450433.41</v>
      </c>
      <c r="F6" s="42">
        <f>D6-E6</f>
        <v>0</v>
      </c>
    </row>
    <row r="7" spans="1:6" ht="25.5">
      <c r="A7" s="32" t="s">
        <v>51</v>
      </c>
      <c r="B7" s="50">
        <f>'[1]Renewable Energy Programs'!B9</f>
        <v>203720</v>
      </c>
      <c r="C7" s="58">
        <f>'[5]Expenses Vs Budgets_RE'!E9</f>
        <v>203720</v>
      </c>
      <c r="D7" s="50">
        <f>B7-C7</f>
        <v>0</v>
      </c>
      <c r="E7" s="56">
        <f>'[2]Renewable Energy Budget'!D7</f>
        <v>0</v>
      </c>
      <c r="F7" s="42">
        <f>D7-E7</f>
        <v>0</v>
      </c>
    </row>
    <row r="8" spans="1:6" ht="12.75">
      <c r="A8" s="55" t="s">
        <v>54</v>
      </c>
      <c r="B8" s="50">
        <f>'[1]Renewable Energy Programs'!B10</f>
        <v>17522245.87</v>
      </c>
      <c r="C8" s="58">
        <f>'[5]Expenses Vs Budgets_RE'!E10</f>
        <v>4495823.02</v>
      </c>
      <c r="D8" s="50">
        <f>B8-C8</f>
        <v>13026422.850000001</v>
      </c>
      <c r="E8" s="56">
        <f>'[2]Renewable Energy Budget'!D8</f>
        <v>12864472.81</v>
      </c>
      <c r="F8" s="42">
        <f>D8-E8</f>
        <v>161950.04000000097</v>
      </c>
    </row>
    <row r="9" spans="1:6" ht="25.5">
      <c r="A9" s="32" t="s">
        <v>65</v>
      </c>
      <c r="B9" s="50">
        <f>'[1]Renewable Energy Programs'!B11</f>
        <v>59747.24</v>
      </c>
      <c r="C9" s="58">
        <f>'[5]Expenses Vs Budgets_RE'!E11</f>
        <v>0</v>
      </c>
      <c r="D9" s="50">
        <f>B9-C9</f>
        <v>59747.24</v>
      </c>
      <c r="E9" s="56">
        <f>'[2]Renewable Energy Budget'!D9</f>
        <v>59747.24</v>
      </c>
      <c r="F9" s="42">
        <f>D9-E9</f>
        <v>0</v>
      </c>
    </row>
    <row r="10" spans="1:6" ht="15">
      <c r="A10" s="69" t="s">
        <v>19</v>
      </c>
      <c r="B10" s="51">
        <f>SUM(B6:B9)</f>
        <v>18236146.52</v>
      </c>
      <c r="C10" s="51">
        <f>SUM(C6:C9)</f>
        <v>4699543.02</v>
      </c>
      <c r="D10" s="51">
        <f>SUM(D6:D9)</f>
        <v>13536603.500000002</v>
      </c>
      <c r="E10" s="51">
        <f>SUM(E6:E9)</f>
        <v>13374653.46</v>
      </c>
      <c r="F10" s="51">
        <f>SUM(F6:F9)</f>
        <v>161950.04000000097</v>
      </c>
    </row>
    <row r="11" spans="1:6" ht="15">
      <c r="A11" s="98"/>
      <c r="B11" s="99"/>
      <c r="C11" s="99"/>
      <c r="D11" s="99"/>
      <c r="E11" s="99"/>
      <c r="F11" s="99"/>
    </row>
    <row r="12" ht="12.75">
      <c r="A12" s="16"/>
    </row>
  </sheetData>
  <sheetProtection/>
  <mergeCells count="1">
    <mergeCell ref="A1:F1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Header>&amp;C&amp;"Arial,Bold"&amp;14FY15 True Up Budget</oddHeader>
    <oddFooter>&amp;C&amp;D</oddFooter>
  </headerFooter>
  <ignoredErrors>
    <ignoredError sqref="E6:E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workbookViewId="0" topLeftCell="A1">
      <selection activeCell="J25" sqref="J25"/>
    </sheetView>
  </sheetViews>
  <sheetFormatPr defaultColWidth="9.140625" defaultRowHeight="12.75"/>
  <cols>
    <col min="1" max="1" width="32.57421875" style="0" customWidth="1"/>
    <col min="2" max="3" width="16.28125" style="0" customWidth="1"/>
    <col min="4" max="4" width="17.8515625" style="0" customWidth="1"/>
    <col min="5" max="5" width="17.57421875" style="0" customWidth="1"/>
    <col min="6" max="6" width="16.57421875" style="0" customWidth="1"/>
  </cols>
  <sheetData>
    <row r="1" spans="1:6" ht="18">
      <c r="A1" s="155" t="s">
        <v>133</v>
      </c>
      <c r="B1" s="156"/>
      <c r="C1" s="156"/>
      <c r="D1" s="157"/>
      <c r="E1" s="157"/>
      <c r="F1" s="157"/>
    </row>
    <row r="2" spans="1:6" ht="18">
      <c r="A2" s="100"/>
      <c r="B2" s="101"/>
      <c r="C2" s="101"/>
      <c r="D2" s="102"/>
      <c r="E2" s="102"/>
      <c r="F2" s="102"/>
    </row>
    <row r="3" spans="1:6" ht="18">
      <c r="A3" s="103"/>
      <c r="B3" s="75"/>
      <c r="C3" s="75" t="s">
        <v>23</v>
      </c>
      <c r="D3" s="75" t="s">
        <v>23</v>
      </c>
      <c r="E3" s="3" t="s">
        <v>130</v>
      </c>
      <c r="F3" s="75" t="s">
        <v>25</v>
      </c>
    </row>
    <row r="4" spans="1:6" ht="15">
      <c r="A4" s="69" t="s">
        <v>20</v>
      </c>
      <c r="B4" s="75" t="s">
        <v>102</v>
      </c>
      <c r="C4" s="3" t="s">
        <v>129</v>
      </c>
      <c r="D4" s="3" t="s">
        <v>129</v>
      </c>
      <c r="E4" s="3" t="s">
        <v>24</v>
      </c>
      <c r="F4" s="3" t="s">
        <v>26</v>
      </c>
    </row>
    <row r="5" spans="1:6" ht="18">
      <c r="A5" s="103"/>
      <c r="B5" s="75" t="s">
        <v>128</v>
      </c>
      <c r="C5" s="75" t="s">
        <v>1</v>
      </c>
      <c r="D5" s="75" t="s">
        <v>3</v>
      </c>
      <c r="E5" s="3" t="s">
        <v>131</v>
      </c>
      <c r="F5" s="3" t="s">
        <v>27</v>
      </c>
    </row>
    <row r="6" spans="1:6" ht="15">
      <c r="A6" s="69"/>
      <c r="B6" s="84" t="s">
        <v>5</v>
      </c>
      <c r="C6" s="76" t="s">
        <v>6</v>
      </c>
      <c r="D6" s="76" t="s">
        <v>7</v>
      </c>
      <c r="E6" s="76" t="s">
        <v>8</v>
      </c>
      <c r="F6" s="77" t="s">
        <v>28</v>
      </c>
    </row>
    <row r="7" spans="1:6" ht="12.75">
      <c r="A7" s="97" t="s">
        <v>76</v>
      </c>
      <c r="B7" s="50">
        <f>'[1]EDA Programs'!B8</f>
        <v>8536276.49</v>
      </c>
      <c r="C7" s="50">
        <f>'[5]Expenses Vs Budgets_EDA'!C8</f>
        <v>501711.61</v>
      </c>
      <c r="D7" s="50">
        <f>B7-C7</f>
        <v>8034564.88</v>
      </c>
      <c r="E7" s="50">
        <f>'[2]EDA Programs'!D7</f>
        <v>5620502.380000001</v>
      </c>
      <c r="F7" s="42">
        <f>D7-E7</f>
        <v>2414062.499999999</v>
      </c>
    </row>
    <row r="8" spans="1:6" ht="25.5">
      <c r="A8" s="91" t="s">
        <v>67</v>
      </c>
      <c r="B8" s="50">
        <f>'[1]EDA Programs'!B9</f>
        <v>5237408.95</v>
      </c>
      <c r="C8" s="50">
        <f>'[5]Expenses Vs Budgets_EDA'!C9</f>
        <v>394802</v>
      </c>
      <c r="D8" s="50">
        <f>B8-C8</f>
        <v>4842606.95</v>
      </c>
      <c r="E8" s="50">
        <f>'[2]EDA Programs'!D8</f>
        <v>4618544.45</v>
      </c>
      <c r="F8" s="42">
        <f>D8-E8</f>
        <v>224062.5</v>
      </c>
    </row>
    <row r="9" spans="1:6" ht="12.75">
      <c r="A9" s="32" t="s">
        <v>80</v>
      </c>
      <c r="B9" s="50">
        <f>'[1]EDA Programs'!B10</f>
        <v>10921624.67</v>
      </c>
      <c r="C9" s="50">
        <f>'[5]Expenses Vs Budgets_EDA'!C10</f>
        <v>1980960</v>
      </c>
      <c r="D9" s="50">
        <f>B9-C9</f>
        <v>8940664.67</v>
      </c>
      <c r="E9" s="50">
        <f>'[2]EDA Programs'!D9</f>
        <v>9138760.67</v>
      </c>
      <c r="F9" s="42">
        <f>D9-E9</f>
        <v>-198096</v>
      </c>
    </row>
    <row r="10" spans="1:6" ht="15">
      <c r="A10" s="69" t="s">
        <v>21</v>
      </c>
      <c r="B10" s="51">
        <f>SUM(B7:B9)</f>
        <v>24695310.11</v>
      </c>
      <c r="C10" s="51">
        <f>SUM(C7:C9)</f>
        <v>2877473.61</v>
      </c>
      <c r="D10" s="51">
        <f>SUM(D7:D9)</f>
        <v>21817836.5</v>
      </c>
      <c r="E10" s="51">
        <f>SUM(E7:E9)</f>
        <v>19377807.5</v>
      </c>
      <c r="F10" s="51">
        <f>SUM(F7:F9)</f>
        <v>2440028.999999999</v>
      </c>
    </row>
    <row r="11" spans="1:6" ht="12.75">
      <c r="A11" s="159"/>
      <c r="B11" s="160"/>
      <c r="C11" s="160"/>
      <c r="D11" s="160"/>
      <c r="E11" s="160"/>
      <c r="F11" s="160"/>
    </row>
    <row r="12" ht="12.75">
      <c r="A12" s="16"/>
    </row>
  </sheetData>
  <sheetProtection/>
  <mergeCells count="2">
    <mergeCell ref="A1:F1"/>
    <mergeCell ref="A11:F11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Header>&amp;C&amp;"Arial,Bold"&amp;14FY15 True Up Budget</oddHeader>
    <oddFooter>&amp;C&amp;D</oddFooter>
  </headerFooter>
  <ignoredErrors>
    <ignoredError sqref="E7:E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workbookViewId="0" topLeftCell="A1">
      <selection activeCell="I33" sqref="I33"/>
    </sheetView>
  </sheetViews>
  <sheetFormatPr defaultColWidth="9.140625" defaultRowHeight="12.75"/>
  <cols>
    <col min="1" max="1" width="46.140625" style="0" customWidth="1"/>
    <col min="2" max="2" width="15.28125" style="0" customWidth="1"/>
    <col min="3" max="4" width="14.8515625" style="0" customWidth="1"/>
    <col min="5" max="5" width="17.57421875" style="0" customWidth="1"/>
    <col min="6" max="6" width="15.421875" style="0" customWidth="1"/>
  </cols>
  <sheetData>
    <row r="1" spans="1:6" ht="18">
      <c r="A1" s="155" t="s">
        <v>134</v>
      </c>
      <c r="B1" s="156"/>
      <c r="C1" s="156"/>
      <c r="D1" s="157"/>
      <c r="E1" s="157"/>
      <c r="F1" s="157"/>
    </row>
    <row r="2" spans="1:6" ht="14.25">
      <c r="A2" s="83"/>
      <c r="B2" s="75"/>
      <c r="C2" s="75" t="s">
        <v>23</v>
      </c>
      <c r="D2" s="75" t="s">
        <v>23</v>
      </c>
      <c r="E2" s="3" t="s">
        <v>130</v>
      </c>
      <c r="F2" s="75" t="s">
        <v>25</v>
      </c>
    </row>
    <row r="3" spans="1:6" ht="12.75">
      <c r="A3" s="2"/>
      <c r="B3" s="75" t="s">
        <v>102</v>
      </c>
      <c r="C3" s="3" t="s">
        <v>129</v>
      </c>
      <c r="D3" s="3" t="s">
        <v>129</v>
      </c>
      <c r="E3" s="3" t="s">
        <v>24</v>
      </c>
      <c r="F3" s="3" t="s">
        <v>26</v>
      </c>
    </row>
    <row r="4" spans="1:6" ht="15">
      <c r="A4" s="5"/>
      <c r="B4" s="75" t="s">
        <v>128</v>
      </c>
      <c r="C4" s="75" t="s">
        <v>1</v>
      </c>
      <c r="D4" s="75" t="s">
        <v>3</v>
      </c>
      <c r="E4" s="3" t="s">
        <v>131</v>
      </c>
      <c r="F4" s="3" t="s">
        <v>27</v>
      </c>
    </row>
    <row r="5" spans="1:6" ht="15">
      <c r="A5" s="5"/>
      <c r="B5" s="84" t="s">
        <v>5</v>
      </c>
      <c r="C5" s="76" t="s">
        <v>6</v>
      </c>
      <c r="D5" s="76" t="s">
        <v>7</v>
      </c>
      <c r="E5" s="76" t="s">
        <v>8</v>
      </c>
      <c r="F5" s="77" t="s">
        <v>28</v>
      </c>
    </row>
    <row r="6" spans="1:6" ht="12.75">
      <c r="A6" s="14" t="s">
        <v>45</v>
      </c>
      <c r="B6" s="2"/>
      <c r="C6" s="2"/>
      <c r="D6" s="2"/>
      <c r="E6" s="2"/>
      <c r="F6" s="2"/>
    </row>
    <row r="7" spans="1:6" ht="12.75">
      <c r="A7" s="104" t="s">
        <v>84</v>
      </c>
      <c r="B7" s="45">
        <f>'[1]NJCEP Administration'!$B$8</f>
        <v>2341212.31</v>
      </c>
      <c r="C7" s="45">
        <f>'[5]Expenses Vs Budgets_NJCEP Admin'!C8</f>
        <v>2148807.14</v>
      </c>
      <c r="D7" s="45">
        <f>B7-C7</f>
        <v>192405.16999999993</v>
      </c>
      <c r="E7" s="45">
        <f>'[2]NJCEP Admin'!$D$7</f>
        <v>0</v>
      </c>
      <c r="F7" s="45">
        <f>D7-E7</f>
        <v>192405.16999999993</v>
      </c>
    </row>
    <row r="8" spans="1:6" ht="12.75">
      <c r="A8" s="104" t="s">
        <v>85</v>
      </c>
      <c r="B8" s="45">
        <f>'[1]NJCEP Administration'!$B$9</f>
        <v>2200000</v>
      </c>
      <c r="C8" s="45">
        <f>'[5]Expenses Vs Budgets_NJCEP Admin'!C9</f>
        <v>1861711.25</v>
      </c>
      <c r="D8" s="45">
        <f>B8-C8</f>
        <v>338288.75</v>
      </c>
      <c r="E8" s="45">
        <f>'[2]NJCEP Admin'!$D$8</f>
        <v>447828.5</v>
      </c>
      <c r="F8" s="45">
        <f>D8-E8</f>
        <v>-109539.75</v>
      </c>
    </row>
    <row r="9" spans="1:6" ht="12.75">
      <c r="A9" s="92" t="s">
        <v>36</v>
      </c>
      <c r="B9" s="54">
        <f>SUM(B7:B8)</f>
        <v>4541212.3100000005</v>
      </c>
      <c r="C9" s="54">
        <f>SUM(C7:C8)</f>
        <v>4010518.39</v>
      </c>
      <c r="D9" s="54">
        <f>SUM(D7:D8)</f>
        <v>530693.9199999999</v>
      </c>
      <c r="E9" s="54">
        <f>SUM(E7:E8)</f>
        <v>447828.5</v>
      </c>
      <c r="F9" s="54">
        <f>SUM(F7:F8)</f>
        <v>82865.41999999993</v>
      </c>
    </row>
    <row r="10" spans="1:6" ht="12.75">
      <c r="A10" s="30" t="s">
        <v>35</v>
      </c>
      <c r="B10" s="42"/>
      <c r="C10" s="42"/>
      <c r="D10" s="45"/>
      <c r="E10" s="42"/>
      <c r="F10" s="45"/>
    </row>
    <row r="11" spans="1:6" ht="12.75">
      <c r="A11" s="33" t="s">
        <v>86</v>
      </c>
      <c r="B11" s="45">
        <f>'[1]NJCEP Administration'!$B$13</f>
        <v>200000</v>
      </c>
      <c r="C11" s="45">
        <f>'[5]Expenses Vs Budgets_NJCEP Admin'!$C$13</f>
        <v>7894.91</v>
      </c>
      <c r="D11" s="45">
        <f>B11-C11</f>
        <v>192105.09</v>
      </c>
      <c r="E11" s="45">
        <f>'[2]NJCEP Admin'!$D$11</f>
        <v>185000</v>
      </c>
      <c r="F11" s="45">
        <f>D11-E11</f>
        <v>7105.0899999999965</v>
      </c>
    </row>
    <row r="12" spans="1:6" ht="15" customHeight="1">
      <c r="A12" s="6" t="s">
        <v>81</v>
      </c>
      <c r="B12" s="49">
        <f>SUM(B11)</f>
        <v>200000</v>
      </c>
      <c r="C12" s="49">
        <f>SUM(C11)</f>
        <v>7894.91</v>
      </c>
      <c r="D12" s="49">
        <f>SUM(D11)</f>
        <v>192105.09</v>
      </c>
      <c r="E12" s="49">
        <f>SUM(E11)</f>
        <v>185000</v>
      </c>
      <c r="F12" s="49">
        <f>SUM(F11)</f>
        <v>7105.0899999999965</v>
      </c>
    </row>
    <row r="13" spans="1:6" ht="12.75">
      <c r="A13" s="92" t="s">
        <v>46</v>
      </c>
      <c r="B13" s="42"/>
      <c r="C13" s="85"/>
      <c r="D13" s="45"/>
      <c r="E13" s="42"/>
      <c r="F13" s="45"/>
    </row>
    <row r="14" spans="1:6" ht="12.75">
      <c r="A14" s="29" t="s">
        <v>37</v>
      </c>
      <c r="B14" s="45">
        <f>'[1]NJCEP Administration'!B17</f>
        <v>2140227.35</v>
      </c>
      <c r="C14" s="42">
        <f>'[5]Expenses Vs Budgets_NJCEP Admin'!C17</f>
        <v>928093.23</v>
      </c>
      <c r="D14" s="45">
        <f>B14-C14</f>
        <v>1212134.12</v>
      </c>
      <c r="E14" s="45">
        <f>'[2]NJCEP Admin'!D14</f>
        <v>225000</v>
      </c>
      <c r="F14" s="45">
        <f>D14-E14</f>
        <v>987134.1200000001</v>
      </c>
    </row>
    <row r="15" spans="1:6" ht="12.75">
      <c r="A15" s="29" t="s">
        <v>38</v>
      </c>
      <c r="B15" s="45">
        <f>'[1]NJCEP Administration'!B18</f>
        <v>52545</v>
      </c>
      <c r="C15" s="42">
        <f>'[5]Expenses Vs Budgets_NJCEP Admin'!C18</f>
        <v>0</v>
      </c>
      <c r="D15" s="45">
        <f>B15-C15</f>
        <v>52545</v>
      </c>
      <c r="E15" s="45">
        <f>'[2]NJCEP Admin'!D15</f>
        <v>52545</v>
      </c>
      <c r="F15" s="45">
        <f>D15-E15</f>
        <v>0</v>
      </c>
    </row>
    <row r="16" spans="1:6" ht="12.75">
      <c r="A16" s="33" t="s">
        <v>52</v>
      </c>
      <c r="B16" s="45">
        <f>'[1]NJCEP Administration'!B19</f>
        <v>3323634.1</v>
      </c>
      <c r="C16" s="42">
        <f>'[5]Expenses Vs Budgets_NJCEP Admin'!C19</f>
        <v>0</v>
      </c>
      <c r="D16" s="45">
        <f>B16-C16</f>
        <v>3323634.1</v>
      </c>
      <c r="E16" s="45">
        <f>'[2]NJCEP Admin'!D16</f>
        <v>3323634.1</v>
      </c>
      <c r="F16" s="45">
        <f>D16-E16</f>
        <v>0</v>
      </c>
    </row>
    <row r="17" spans="1:6" ht="14.25" customHeight="1">
      <c r="A17" s="92" t="s">
        <v>39</v>
      </c>
      <c r="B17" s="49">
        <f>SUM(B14:B16)</f>
        <v>5516406.45</v>
      </c>
      <c r="C17" s="49">
        <f>SUM(C14:C16)</f>
        <v>928093.23</v>
      </c>
      <c r="D17" s="49">
        <f>SUM(D14:D16)</f>
        <v>4588313.220000001</v>
      </c>
      <c r="E17" s="49">
        <f>SUM(E14:E16)</f>
        <v>3601179.1</v>
      </c>
      <c r="F17" s="49">
        <f>SUM(F14:F16)</f>
        <v>987134.1200000001</v>
      </c>
    </row>
    <row r="18" spans="1:6" ht="12.75">
      <c r="A18" s="6" t="s">
        <v>82</v>
      </c>
      <c r="B18" s="42"/>
      <c r="C18" s="42"/>
      <c r="D18" s="45"/>
      <c r="E18" s="42"/>
      <c r="F18" s="45"/>
    </row>
    <row r="19" spans="1:6" ht="12.75">
      <c r="A19" s="33" t="s">
        <v>83</v>
      </c>
      <c r="B19" s="42">
        <f>'[1]NJCEP Administration'!$B$23</f>
        <v>120000</v>
      </c>
      <c r="C19" s="42">
        <f>'[5]Expenses Vs Budgets_NJCEP Admin'!C23</f>
        <v>59999.86</v>
      </c>
      <c r="D19" s="45">
        <f>B19-C19</f>
        <v>60000.14</v>
      </c>
      <c r="E19" s="45">
        <f>'[2]NJCEP Admin'!$D$19</f>
        <v>13756</v>
      </c>
      <c r="F19" s="45">
        <f>D19-E19</f>
        <v>46244.14</v>
      </c>
    </row>
    <row r="20" spans="1:6" ht="12.75">
      <c r="A20" s="110" t="s">
        <v>74</v>
      </c>
      <c r="B20" s="42">
        <f>'[1]NJCEP Administration'!$B$24</f>
        <v>677674.35</v>
      </c>
      <c r="C20" s="42">
        <f>'[5]Expenses Vs Budgets_NJCEP Admin'!C24</f>
        <v>400742.31</v>
      </c>
      <c r="D20" s="45">
        <f>B20-C20</f>
        <v>276932.04</v>
      </c>
      <c r="E20" s="45">
        <f>'[2]NJCEP Admin'!$D$22</f>
        <v>0</v>
      </c>
      <c r="F20" s="45">
        <f>D20-E20</f>
        <v>276932.04</v>
      </c>
    </row>
    <row r="21" spans="1:6" ht="12.75">
      <c r="A21" s="110" t="s">
        <v>87</v>
      </c>
      <c r="B21" s="117" t="s">
        <v>135</v>
      </c>
      <c r="C21" s="42"/>
      <c r="D21" s="45"/>
      <c r="E21" s="45"/>
      <c r="F21" s="45">
        <f>D21-E21</f>
        <v>0</v>
      </c>
    </row>
    <row r="22" spans="1:6" ht="12.75">
      <c r="A22" s="110" t="s">
        <v>88</v>
      </c>
      <c r="B22" s="117" t="s">
        <v>135</v>
      </c>
      <c r="C22" s="42"/>
      <c r="D22" s="45"/>
      <c r="E22" s="45"/>
      <c r="F22" s="45">
        <f>D22-E22</f>
        <v>0</v>
      </c>
    </row>
    <row r="23" spans="1:6" ht="15" customHeight="1">
      <c r="A23" s="6" t="s">
        <v>89</v>
      </c>
      <c r="B23" s="49">
        <f>SUM(B19:B22)</f>
        <v>797674.35</v>
      </c>
      <c r="C23" s="49">
        <f>SUM(C19:C22)</f>
        <v>460742.17</v>
      </c>
      <c r="D23" s="49">
        <f>SUM(D19:D22)</f>
        <v>336932.18</v>
      </c>
      <c r="E23" s="49">
        <f>SUM(E19:E22)</f>
        <v>13756</v>
      </c>
      <c r="F23" s="49">
        <f>SUM(F19:F22)</f>
        <v>323176.18</v>
      </c>
    </row>
    <row r="24" spans="1:6" ht="12.75">
      <c r="A24" s="92" t="s">
        <v>90</v>
      </c>
      <c r="B24" s="89">
        <f>B12+B17+B23+B9</f>
        <v>11055293.11</v>
      </c>
      <c r="C24" s="89">
        <f>C12+C17+C23+C9</f>
        <v>5407248.7</v>
      </c>
      <c r="D24" s="89">
        <f>D12+D17+D23+D9</f>
        <v>5648044.41</v>
      </c>
      <c r="E24" s="89">
        <f>E12+E17+E23+E9</f>
        <v>4247763.6</v>
      </c>
      <c r="F24" s="89">
        <f>F12+F17+F23+F9</f>
        <v>1400280.81</v>
      </c>
    </row>
    <row r="26" spans="1:7" ht="12.75">
      <c r="A26" s="10" t="s">
        <v>72</v>
      </c>
      <c r="B26" s="93">
        <f>'[1]TRUE Grant'!$B$8</f>
        <v>1874500</v>
      </c>
      <c r="C26" s="93"/>
      <c r="D26" s="54">
        <f>B26-C26</f>
        <v>1874500</v>
      </c>
      <c r="E26" s="93">
        <f>'[2]Funding by Budget Category'!$D$49</f>
        <v>2674500</v>
      </c>
      <c r="F26" s="54">
        <f>D26-E26</f>
        <v>-800000</v>
      </c>
      <c r="G26" s="105"/>
    </row>
    <row r="27" spans="1:7" ht="24.75" customHeight="1">
      <c r="A27" s="161"/>
      <c r="B27" s="161"/>
      <c r="C27" s="161"/>
      <c r="D27" s="161"/>
      <c r="E27" s="161"/>
      <c r="F27" s="161"/>
      <c r="G27" s="116"/>
    </row>
    <row r="31" ht="12.75">
      <c r="E31" s="16" t="s">
        <v>47</v>
      </c>
    </row>
  </sheetData>
  <sheetProtection/>
  <mergeCells count="2">
    <mergeCell ref="A1:F1"/>
    <mergeCell ref="A27:F27"/>
  </mergeCells>
  <printOptions/>
  <pageMargins left="0.75" right="0.75" top="1" bottom="1" header="0.5" footer="0.5"/>
  <pageSetup fitToHeight="1" fitToWidth="1" horizontalDpi="600" verticalDpi="600" orientation="landscape" scale="99" r:id="rId1"/>
  <headerFooter alignWithMargins="0">
    <oddHeader>&amp;C&amp;"Arial,Bold"&amp;14FY15 True Up Budget</oddHeader>
    <oddFooter>&amp;C&amp;D</oddFooter>
  </headerFooter>
  <ignoredErrors>
    <ignoredError sqref="E7 E8:E18 E26 E19:E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Gabel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Ambrosio</dc:creator>
  <cp:keywords/>
  <dc:description/>
  <cp:lastModifiedBy>Ackerman, Elizabeth</cp:lastModifiedBy>
  <cp:lastPrinted>2015-10-15T20:29:19Z</cp:lastPrinted>
  <dcterms:created xsi:type="dcterms:W3CDTF">2007-04-13T16:10:09Z</dcterms:created>
  <dcterms:modified xsi:type="dcterms:W3CDTF">2015-10-19T14:59:13Z</dcterms:modified>
  <cp:category/>
  <cp:version/>
  <cp:contentType/>
  <cp:contentStatus/>
</cp:coreProperties>
</file>